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1385" windowHeight="8160" tabRatio="426" activeTab="0"/>
  </bookViews>
  <sheets>
    <sheet name="AVANZO PRES.2005" sheetId="1" r:id="rId1"/>
    <sheet name="PREV.SPESE CORR." sheetId="2" r:id="rId2"/>
    <sheet name="PREV.SPESE INV." sheetId="3" r:id="rId3"/>
    <sheet name="PREV.ENTRATE" sheetId="4" r:id="rId4"/>
  </sheets>
  <definedNames>
    <definedName name="_xlnm.Print_Area" localSheetId="1">'PREV.SPESE CORR.'!$A$1:$I$75</definedName>
    <definedName name="_xlnm.Print_Area" localSheetId="2">'PREV.SPESE INV.'!$A$1:$I$20</definedName>
  </definedNames>
  <calcPr fullCalcOnLoad="1"/>
</workbook>
</file>

<file path=xl/sharedStrings.xml><?xml version="1.0" encoding="utf-8"?>
<sst xmlns="http://schemas.openxmlformats.org/spreadsheetml/2006/main" count="184" uniqueCount="155">
  <si>
    <t>IN C/COMPETENZA</t>
  </si>
  <si>
    <t>IN C/RESIDUI</t>
  </si>
  <si>
    <t>TOTALE  RISCOSSIONI</t>
  </si>
  <si>
    <t>TOTALE PAGAMENTI</t>
  </si>
  <si>
    <t>degli esercizi precedenti</t>
  </si>
  <si>
    <t>dell'esercizio</t>
  </si>
  <si>
    <t>Totale residui attivi</t>
  </si>
  <si>
    <t>Totale residui passivi</t>
  </si>
  <si>
    <t>TABELLA DIMOSTRATIVA DELL'AVANZO DI AMMINISTRAZIONE AL TERMINE DELL'ESERCIZIO</t>
  </si>
  <si>
    <t xml:space="preserve">Regolamento di contabilità  A.I.PO    -   art. 8 </t>
  </si>
  <si>
    <t>CAP.</t>
  </si>
  <si>
    <t>DENOMINAZIONE</t>
  </si>
  <si>
    <t>CONSUNTIVO 2004</t>
  </si>
  <si>
    <t>PREV.FINALI 2005</t>
  </si>
  <si>
    <t>IMPEGNATO 2005</t>
  </si>
  <si>
    <t>DISPONIBILITA' A IMPEGNARE</t>
  </si>
  <si>
    <t>Compensi al collegio revisori</t>
  </si>
  <si>
    <t>Oneri organi dell'Ente</t>
  </si>
  <si>
    <t>Rimborso trasferte organi</t>
  </si>
  <si>
    <t>Altre spese funz. Organi ente</t>
  </si>
  <si>
    <t>Retribuzione direttore dell'ente</t>
  </si>
  <si>
    <t>Compensi nucleo di valutazione</t>
  </si>
  <si>
    <t>Compensi comitato tecnico</t>
  </si>
  <si>
    <t>Totale cat. 01</t>
  </si>
  <si>
    <t>Retribuzione personale dip.</t>
  </si>
  <si>
    <t>Trattamento acces. Per.dip</t>
  </si>
  <si>
    <t>Oneri riflessi pers. Dip.</t>
  </si>
  <si>
    <t>Spese per prest. Servizi</t>
  </si>
  <si>
    <t>Compenso comp.commissioni</t>
  </si>
  <si>
    <t>Fondo per la formazione</t>
  </si>
  <si>
    <t>Compensi lavoro straordinario</t>
  </si>
  <si>
    <t>Mensa pers.dipendente</t>
  </si>
  <si>
    <t>Assicurazioni pers.dipend.</t>
  </si>
  <si>
    <t>Spese pers.dip.prot.civile</t>
  </si>
  <si>
    <t>Pers.tempo deter. Regioni</t>
  </si>
  <si>
    <t>Missioni pers.dipendente</t>
  </si>
  <si>
    <t>Totale cat. 02</t>
  </si>
  <si>
    <t>Cancelleria e stampati</t>
  </si>
  <si>
    <t>Spese postali</t>
  </si>
  <si>
    <t>Spese telefoniche</t>
  </si>
  <si>
    <t>Spese copist., fotorip. e altro</t>
  </si>
  <si>
    <t>Spese pubblic. E forme pubb.</t>
  </si>
  <si>
    <t>Pubblic., libri giornali e abbon.</t>
  </si>
  <si>
    <t>Manuten. Mobili e macch. uffici</t>
  </si>
  <si>
    <t>Acq. e gestione sist. Inform.</t>
  </si>
  <si>
    <t>Spese affitto e leasing attrez.</t>
  </si>
  <si>
    <t>Totale cat. 04</t>
  </si>
  <si>
    <t>Affitto locali</t>
  </si>
  <si>
    <t>Manut, straor. Stabili e imp.</t>
  </si>
  <si>
    <t>Spese Illum uffici e residenze</t>
  </si>
  <si>
    <t>Gestione centrali termiche ed imp.</t>
  </si>
  <si>
    <t>Canoni acqua per uffcici</t>
  </si>
  <si>
    <t>Spese condominiali</t>
  </si>
  <si>
    <t>Spese sorveglianza uffici</t>
  </si>
  <si>
    <t>Assicurazioni stabili</t>
  </si>
  <si>
    <t>Pulizia locali uffici e in uso</t>
  </si>
  <si>
    <t>Manutez.ordinaria stabili</t>
  </si>
  <si>
    <t>Manut. E ripar. Attrez.uffici</t>
  </si>
  <si>
    <t>Totale cat. 05</t>
  </si>
  <si>
    <t>Spese di rappresentanza</t>
  </si>
  <si>
    <t>Gestione parco automezzi</t>
  </si>
  <si>
    <t>Spese ex legge 626</t>
  </si>
  <si>
    <t>Assistenza legale</t>
  </si>
  <si>
    <t>Seminari, giornate studi conv.</t>
  </si>
  <si>
    <t>Altre spese assic.serv. erogati</t>
  </si>
  <si>
    <t>Totale cat. 06</t>
  </si>
  <si>
    <t>Coll.prof. e incarichi prog.</t>
  </si>
  <si>
    <t>Incarichi di consulenza</t>
  </si>
  <si>
    <t>Spese tecniche, collaudi ecc.</t>
  </si>
  <si>
    <t>Att.adesione e supp.tecnico..</t>
  </si>
  <si>
    <t>Contributi per collab prof.</t>
  </si>
  <si>
    <t>Gestione laboratori</t>
  </si>
  <si>
    <t>Rimborsi vari</t>
  </si>
  <si>
    <t>Totale cat. 07</t>
  </si>
  <si>
    <t>Imposta comunale sugli immob</t>
  </si>
  <si>
    <t>Altre imposte e tasse</t>
  </si>
  <si>
    <t>IRAP</t>
  </si>
  <si>
    <t>Imposta di registro</t>
  </si>
  <si>
    <t>Oneri fiscali stipula convenzioni</t>
  </si>
  <si>
    <t>Totale cat. 08</t>
  </si>
  <si>
    <t>TOTALE</t>
  </si>
  <si>
    <t>GESTIONE 2005 - SITUAZIONE AL  31/12/2005 - SPESA PARTE CORRENTE</t>
  </si>
  <si>
    <t>DA IMPEGNARE</t>
  </si>
  <si>
    <t>PRESUNTE ECONOMIE</t>
  </si>
  <si>
    <t>Retribuzione dirigenza</t>
  </si>
  <si>
    <t>SOMME DA RIPORTARE</t>
  </si>
  <si>
    <t>Pro-quota ad associazioni</t>
  </si>
  <si>
    <t>SPESE PER L'ACQUISTO E RIATTAMENTO IMMOBILI AI FINI FUNZIONALI ED ISTITUZIONALI DELL'ENTE</t>
  </si>
  <si>
    <t>SPESE DI INVESTIMENTO PER LABORATORIO GEOTECNICO ED IDRAULICO DI BORETTO</t>
  </si>
  <si>
    <t>MANUTENZIONI ORDINARIE E STRAORDINARIE SULLA RETE IDROGRAFICA CON RISORSE FINANZIARIE DI CUI ALLA TAB. C1 DEL DPCM 14 DICEMBRE 2000</t>
  </si>
  <si>
    <t>PRONTO INTERVENTO E GESTIONE EVENTI CALAMITOSI</t>
  </si>
  <si>
    <t>SPESE PER INTERVENTI IN AVVALIMENTO EFFETTUATI PER CONTO DELLE REGIONI</t>
  </si>
  <si>
    <t>UTILIZZO DEI FONDI TRASFERITI DALLE REGIONI PER GLI INTERVENTI D'ISTITUTO DELL'ENTE</t>
  </si>
  <si>
    <t>SPESE PER LA REALIZZAZIONE DI INTERVENTI PER PROGRAMMI DIFESA SUOLO FINANZIATI CON RESIDUI LETT. F) DPCM 27 DICEMBRE 2002</t>
  </si>
  <si>
    <t>LAVORI CON FONDI RESIDUI DI STANZIAMENTO ART. 7 L. 35/95 - ANNUALITA' 99/200 /PS 45</t>
  </si>
  <si>
    <t>PAGAMENTI DI OPERE DIFESA SUOLO CON FONDI STATO FINANZIATI CON L.183/89, L.267/98</t>
  </si>
  <si>
    <t>PAGAMENTI CON FONDI STATO PER ATTIVITA'  GIA'  IMPEGNATE EX MAGISPO RESIDUI EX LETT. C) DPCM</t>
  </si>
  <si>
    <t>UTILIZZO ECONOMIE CONSEGUENTI ALL'ASSOLVIMENTO OBBLIGAZIONI SUI FONDI TRASFERITI DA STATO DPCM 27/12/2002 IN ATTUAZIONE ART. 3 DM AMBIENTE 349/2003</t>
  </si>
  <si>
    <t>Totale cat. 1</t>
  </si>
  <si>
    <t>SPESE PER L'ARREDAMENTO DEGLI UFFICI</t>
  </si>
  <si>
    <t>SPESE PER L'ACQUISTO DI HW, SW ED AUTOMEZZI</t>
  </si>
  <si>
    <t>REALIZZ.SISTEMA DI MODELLISTICA IDRAULICA PER LA PREVISIONE E IL CONTROLLO DELLE PIENE FLUVIALI SULL'ASTA PRINCIPALE DEL FIUME PO</t>
  </si>
  <si>
    <t>SPESE MANUTENZIONE BENI STRUMENTALI E RIPRISTINO DOTAZIONI</t>
  </si>
  <si>
    <t>ACCERTATO 2005</t>
  </si>
  <si>
    <t>Contributo annuo da Regione Emilia Romagna</t>
  </si>
  <si>
    <t>Contibuto annuo da Regione Lombardia</t>
  </si>
  <si>
    <t>Contributo annuo da Regione Piemonte</t>
  </si>
  <si>
    <t>Contributo annuo da Regione Veneto</t>
  </si>
  <si>
    <t>Contributo dallo Stato per retribuzioni dirigenti</t>
  </si>
  <si>
    <t>Contributo dal dipartimento della protezione civile per retribuzione pers.dip.T.D.</t>
  </si>
  <si>
    <t>Contributo dalle Regioni per retribuzione personale dip.T.D.</t>
  </si>
  <si>
    <t>Risorse dalle Stato per trattamento econ. Pers. Trasf. e spese di funz.</t>
  </si>
  <si>
    <t>Risorse dalle Stato residui lettera c) incentivi progett. Pers.dip. Art. 18 L.109/94</t>
  </si>
  <si>
    <t>TITOLO I</t>
  </si>
  <si>
    <t>Assegnazioni proventi da Regione Emilia Romagna</t>
  </si>
  <si>
    <t>Assegnazioni proventi da Regione Lombardia</t>
  </si>
  <si>
    <t>Assegnazioni proventi da Regione Piemonte</t>
  </si>
  <si>
    <t>Assegnazione proventi da Regione Veneto</t>
  </si>
  <si>
    <t>Trasferimento dalla Regione Emilia Romagna per inter. Avvalimento</t>
  </si>
  <si>
    <t>Trasferimento dalla Regione Lombardia per inter. Avvalimento</t>
  </si>
  <si>
    <t>Trasferimentu Residui di stanziamento art. 7 L.35/95</t>
  </si>
  <si>
    <t>Entrate per attività e allestimento laboratorio idraulico e geotecnico</t>
  </si>
  <si>
    <t>Risorse dallo Stato spese continuative tab. C1 DPCM 14 dicembre 2000</t>
  </si>
  <si>
    <t>Trasferimenti Stato per opere di difesa suolo L.183/89, L.267/98</t>
  </si>
  <si>
    <t>Trasferimenti da Stato residui 31/12/2002 DPCM 27/12/2002</t>
  </si>
  <si>
    <t>Economie assolv.to obblig.DPCM 27/12/2002 in attuazione art. 3 DM amb. 349/2003</t>
  </si>
  <si>
    <t>TITOLO II</t>
  </si>
  <si>
    <t>Interessi attivi su depositi ivi compresi giacenze su fondi tesoreria</t>
  </si>
  <si>
    <t>Recupero di imposte e tasse</t>
  </si>
  <si>
    <t>IVA rimborso dall'erario</t>
  </si>
  <si>
    <t>Entrate varie ed eventuali</t>
  </si>
  <si>
    <t>Proventi da alienazioni di carte tematiche</t>
  </si>
  <si>
    <t>TITOLO III</t>
  </si>
  <si>
    <t>TOT.GEN</t>
  </si>
  <si>
    <t>GESTIONE 2005 - SITUAZIONE AL  31/12/2005 - PARTE SPESE INVESTIMENTO</t>
  </si>
  <si>
    <t>DA ACCERTARE</t>
  </si>
  <si>
    <t>PRESUNTE MINORI ENTRATE</t>
  </si>
  <si>
    <t>Totale cat. 2</t>
  </si>
  <si>
    <t>GESTIONE 2005 - SITUAZIONE AL 31/12/2005 - ENTRATE</t>
  </si>
  <si>
    <t>DISPONIBILITA' AD ACCERTARE</t>
  </si>
  <si>
    <t>Fondo di riserva spese obbligat.</t>
  </si>
  <si>
    <t>Fondo di riserva spese imprev.</t>
  </si>
  <si>
    <t>Fondo per spese fini istituzionali</t>
  </si>
  <si>
    <t>Fondo accordi bonari</t>
  </si>
  <si>
    <t>Totale cat. 09</t>
  </si>
  <si>
    <t>ENTRATE DA RISCUOTERE</t>
  </si>
  <si>
    <t>CONSISTENZA DELLA CASSA ALL'1/1/2007</t>
  </si>
  <si>
    <t>AVANZO PRESUNTO DI AMMINISTRAZIONE AL 31/12/2007</t>
  </si>
  <si>
    <t>presunti al 31/12/2007</t>
  </si>
  <si>
    <t>PREVISTI AL 31/12/2007</t>
  </si>
  <si>
    <t>RISCOSSIONI AL 05/11/2007</t>
  </si>
  <si>
    <t>PAGAMENTI AL 05/11/2007</t>
  </si>
  <si>
    <t>Consistenza di cassa al 05/11/2007</t>
  </si>
  <si>
    <t>RESIDUI ATTIVI AL 05/11/2007</t>
  </si>
  <si>
    <t>RESIDUI PASSIVI AL 05/11/2007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</si>
</sst>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_-;\-* #,##0.0_-;_-* &quot;-&quot;_-;_-@_-"/>
    <numFmt numFmtId="171" formatCode="_-* #,##0.00_-;\-* #,##0.00_-;_-* &quot;-&quot;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1"/>
      <name val="Arial"/>
      <family val="2"/>
    </font>
    <font>
      <b/>
      <i/>
      <sz val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71" fontId="0" fillId="0" borderId="0" xfId="16" applyNumberFormat="1" applyAlignment="1">
      <alignment/>
    </xf>
    <xf numFmtId="171" fontId="1" fillId="0" borderId="0" xfId="16" applyNumberFormat="1" applyFont="1" applyAlignment="1">
      <alignment/>
    </xf>
    <xf numFmtId="0" fontId="1" fillId="0" borderId="0" xfId="0" applyFont="1" applyAlignment="1">
      <alignment/>
    </xf>
    <xf numFmtId="171" fontId="3" fillId="0" borderId="0" xfId="16" applyNumberFormat="1" applyFont="1" applyAlignment="1">
      <alignment/>
    </xf>
    <xf numFmtId="0" fontId="2" fillId="0" borderId="0" xfId="0" applyFont="1" applyAlignment="1">
      <alignment/>
    </xf>
    <xf numFmtId="171" fontId="2" fillId="0" borderId="0" xfId="16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indent="1"/>
    </xf>
    <xf numFmtId="0" fontId="0" fillId="0" borderId="0" xfId="0" applyAlignment="1">
      <alignment horizontal="left" indent="1"/>
    </xf>
    <xf numFmtId="0" fontId="0" fillId="0" borderId="0" xfId="0" applyFont="1" applyAlignment="1">
      <alignment horizontal="left" indent="1"/>
    </xf>
    <xf numFmtId="0" fontId="1" fillId="0" borderId="0" xfId="0" applyFont="1" applyAlignment="1">
      <alignment horizontal="center"/>
    </xf>
    <xf numFmtId="43" fontId="5" fillId="0" borderId="0" xfId="0" applyNumberFormat="1" applyFont="1" applyAlignment="1">
      <alignment/>
    </xf>
    <xf numFmtId="43" fontId="2" fillId="0" borderId="1" xfId="0" applyNumberFormat="1" applyFont="1" applyBorder="1" applyAlignment="1">
      <alignment/>
    </xf>
    <xf numFmtId="4" fontId="1" fillId="0" borderId="0" xfId="16" applyNumberFormat="1" applyFont="1" applyBorder="1" applyAlignment="1">
      <alignment/>
    </xf>
    <xf numFmtId="171" fontId="4" fillId="0" borderId="0" xfId="16" applyNumberFormat="1" applyFont="1" applyAlignment="1">
      <alignment/>
    </xf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9" fontId="2" fillId="0" borderId="4" xfId="17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4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4" fontId="0" fillId="0" borderId="6" xfId="0" applyNumberFormat="1" applyBorder="1" applyAlignment="1">
      <alignment/>
    </xf>
    <xf numFmtId="0" fontId="0" fillId="0" borderId="4" xfId="0" applyBorder="1" applyAlignment="1">
      <alignment/>
    </xf>
    <xf numFmtId="4" fontId="0" fillId="0" borderId="4" xfId="0" applyNumberFormat="1" applyBorder="1" applyAlignment="1">
      <alignment/>
    </xf>
    <xf numFmtId="0" fontId="0" fillId="0" borderId="1" xfId="0" applyBorder="1" applyAlignment="1">
      <alignment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/>
    </xf>
    <xf numFmtId="4" fontId="0" fillId="0" borderId="7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9" xfId="0" applyNumberFormat="1" applyBorder="1" applyAlignment="1">
      <alignment/>
    </xf>
    <xf numFmtId="4" fontId="1" fillId="0" borderId="2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4" fontId="1" fillId="0" borderId="2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Continuous" wrapText="1"/>
    </xf>
    <xf numFmtId="0" fontId="2" fillId="0" borderId="2" xfId="0" applyFont="1" applyBorder="1" applyAlignment="1">
      <alignment horizontal="centerContinuous" wrapText="1"/>
    </xf>
    <xf numFmtId="0" fontId="0" fillId="0" borderId="1" xfId="0" applyBorder="1" applyAlignment="1">
      <alignment vertical="top" wrapText="1"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1" fillId="0" borderId="1" xfId="0" applyFont="1" applyBorder="1" applyAlignment="1">
      <alignment horizontal="right" wrapText="1"/>
    </xf>
    <xf numFmtId="4" fontId="0" fillId="0" borderId="1" xfId="0" applyNumberFormat="1" applyBorder="1" applyAlignment="1">
      <alignment wrapText="1"/>
    </xf>
    <xf numFmtId="0" fontId="1" fillId="0" borderId="1" xfId="0" applyFont="1" applyBorder="1" applyAlignment="1">
      <alignment horizontal="right"/>
    </xf>
    <xf numFmtId="4" fontId="1" fillId="0" borderId="1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4" fontId="0" fillId="0" borderId="0" xfId="0" applyNumberFormat="1" applyAlignment="1">
      <alignment horizontal="right"/>
    </xf>
    <xf numFmtId="0" fontId="2" fillId="0" borderId="1" xfId="0" applyFont="1" applyBorder="1" applyAlignment="1">
      <alignment horizontal="left"/>
    </xf>
    <xf numFmtId="4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indent="7"/>
    </xf>
    <xf numFmtId="0" fontId="4" fillId="2" borderId="0" xfId="0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workbookViewId="0" topLeftCell="A16">
      <selection activeCell="B22" sqref="B22"/>
    </sheetView>
  </sheetViews>
  <sheetFormatPr defaultColWidth="9.140625" defaultRowHeight="12.75"/>
  <cols>
    <col min="1" max="1" width="54.28125" style="0" customWidth="1"/>
    <col min="2" max="2" width="17.8515625" style="0" customWidth="1"/>
    <col min="3" max="3" width="18.28125" style="0" customWidth="1"/>
    <col min="4" max="5" width="14.00390625" style="0" bestFit="1" customWidth="1"/>
  </cols>
  <sheetData>
    <row r="1" spans="1:3" ht="51" customHeight="1">
      <c r="A1" s="59" t="s">
        <v>8</v>
      </c>
      <c r="B1" s="59"/>
      <c r="C1" s="59"/>
    </row>
    <row r="2" spans="2:3" ht="21.75" customHeight="1">
      <c r="B2" s="58"/>
      <c r="C2" s="58"/>
    </row>
    <row r="3" spans="1:3" ht="23.25" customHeight="1">
      <c r="A3" s="57" t="s">
        <v>9</v>
      </c>
      <c r="B3" s="57"/>
      <c r="C3" s="57"/>
    </row>
    <row r="5" ht="12.75">
      <c r="B5" s="1"/>
    </row>
    <row r="6" spans="1:3" ht="25.5" customHeight="1">
      <c r="A6" s="7" t="s">
        <v>146</v>
      </c>
      <c r="C6" s="15">
        <v>216349082.1</v>
      </c>
    </row>
    <row r="7" ht="12.75">
      <c r="B7" s="1"/>
    </row>
    <row r="8" ht="12.75">
      <c r="B8" s="1"/>
    </row>
    <row r="9" ht="12.75">
      <c r="B9" s="1"/>
    </row>
    <row r="10" ht="12.75">
      <c r="B10" s="1"/>
    </row>
    <row r="11" spans="1:2" ht="12.75">
      <c r="A11" s="3" t="s">
        <v>150</v>
      </c>
      <c r="B11" s="1"/>
    </row>
    <row r="12" ht="12.75">
      <c r="B12" s="2"/>
    </row>
    <row r="13" spans="1:2" ht="12.75">
      <c r="A13" s="9" t="s">
        <v>0</v>
      </c>
      <c r="B13" s="2">
        <v>25042736.92</v>
      </c>
    </row>
    <row r="14" spans="1:2" ht="12.75">
      <c r="A14" s="9" t="s">
        <v>1</v>
      </c>
      <c r="B14" s="2">
        <v>33750561.71</v>
      </c>
    </row>
    <row r="15" spans="1:2" ht="12.75">
      <c r="A15" s="9" t="s">
        <v>145</v>
      </c>
      <c r="B15" s="14"/>
    </row>
    <row r="16" spans="1:3" ht="24" customHeight="1">
      <c r="A16" s="8" t="s">
        <v>2</v>
      </c>
      <c r="B16" s="2"/>
      <c r="C16" s="12">
        <f>B13+B14+B15</f>
        <v>58793298.63</v>
      </c>
    </row>
    <row r="17" spans="1:2" ht="12.75">
      <c r="A17" s="3" t="s">
        <v>151</v>
      </c>
      <c r="B17" s="2"/>
    </row>
    <row r="18" ht="12.75">
      <c r="B18" s="2"/>
    </row>
    <row r="19" spans="1:2" ht="12.75">
      <c r="A19" s="9" t="s">
        <v>0</v>
      </c>
      <c r="B19" s="2">
        <v>32237945.36</v>
      </c>
    </row>
    <row r="20" spans="1:2" ht="12.75">
      <c r="A20" s="9" t="s">
        <v>1</v>
      </c>
      <c r="B20" s="2">
        <v>48573539.46</v>
      </c>
    </row>
    <row r="21" spans="1:2" ht="12.75">
      <c r="A21" s="9" t="s">
        <v>149</v>
      </c>
      <c r="B21" s="2">
        <f>10000000+491965.54-79000</f>
        <v>10412965.54</v>
      </c>
    </row>
    <row r="22" spans="1:3" ht="22.5" customHeight="1">
      <c r="A22" s="8" t="s">
        <v>3</v>
      </c>
      <c r="B22" s="2"/>
      <c r="C22" s="12">
        <f>B19+B20+B21</f>
        <v>91224450.35999998</v>
      </c>
    </row>
    <row r="23" ht="12.75">
      <c r="B23" s="2"/>
    </row>
    <row r="24" spans="1:4" ht="21" customHeight="1">
      <c r="A24" s="11" t="s">
        <v>152</v>
      </c>
      <c r="B24" s="2"/>
      <c r="C24" s="13">
        <f>C6+C16-C22</f>
        <v>183917930.37000003</v>
      </c>
      <c r="D24" s="56"/>
    </row>
    <row r="25" ht="12.75">
      <c r="B25" s="2"/>
    </row>
    <row r="26" spans="1:2" ht="15.75">
      <c r="A26" s="5"/>
      <c r="B26" s="2"/>
    </row>
    <row r="27" spans="1:2" ht="12.75">
      <c r="A27" s="3" t="s">
        <v>153</v>
      </c>
      <c r="B27" s="2"/>
    </row>
    <row r="28" ht="12.75">
      <c r="B28" s="2"/>
    </row>
    <row r="29" spans="1:2" ht="12.75">
      <c r="A29" s="9" t="s">
        <v>4</v>
      </c>
      <c r="B29" s="14">
        <v>65151328.85</v>
      </c>
    </row>
    <row r="30" spans="1:2" ht="12.75">
      <c r="A30" s="9" t="s">
        <v>5</v>
      </c>
      <c r="B30" s="14">
        <v>57303491.8</v>
      </c>
    </row>
    <row r="31" spans="1:2" ht="12.75">
      <c r="A31" s="9" t="s">
        <v>148</v>
      </c>
      <c r="B31" s="14">
        <v>0</v>
      </c>
    </row>
    <row r="32" spans="1:4" ht="19.5" customHeight="1">
      <c r="A32" s="8" t="s">
        <v>6</v>
      </c>
      <c r="B32" s="2"/>
      <c r="C32" s="12">
        <f>SUM(B29:B31)</f>
        <v>122454820.65</v>
      </c>
      <c r="D32" s="56"/>
    </row>
    <row r="33" ht="12.75">
      <c r="B33" s="2"/>
    </row>
    <row r="34" spans="1:2" ht="12.75">
      <c r="A34" s="3" t="s">
        <v>154</v>
      </c>
      <c r="B34" s="2"/>
    </row>
    <row r="35" ht="12.75">
      <c r="B35" s="2"/>
    </row>
    <row r="36" spans="1:5" ht="12.75">
      <c r="A36" s="10" t="s">
        <v>4</v>
      </c>
      <c r="B36" s="14">
        <f>135841164.35-40900000</f>
        <v>94941164.35</v>
      </c>
      <c r="E36" s="2"/>
    </row>
    <row r="37" spans="1:2" ht="12.75">
      <c r="A37" s="9" t="s">
        <v>5</v>
      </c>
      <c r="B37" s="14">
        <v>52030384.36</v>
      </c>
    </row>
    <row r="38" spans="1:2" ht="12.75">
      <c r="A38" s="9" t="s">
        <v>148</v>
      </c>
      <c r="B38" s="14">
        <v>50000000</v>
      </c>
    </row>
    <row r="39" spans="1:5" ht="17.25" customHeight="1">
      <c r="A39" s="8" t="s">
        <v>7</v>
      </c>
      <c r="B39" s="4"/>
      <c r="C39" s="12">
        <f>SUM(B36:B38)</f>
        <v>196971548.70999998</v>
      </c>
      <c r="D39" s="56"/>
      <c r="E39" s="56"/>
    </row>
    <row r="40" ht="12.75">
      <c r="B40" s="4"/>
    </row>
    <row r="41" ht="12.75">
      <c r="B41" s="1"/>
    </row>
    <row r="42" spans="1:5" ht="21.75" customHeight="1">
      <c r="A42" s="7" t="s">
        <v>147</v>
      </c>
      <c r="B42" s="6"/>
      <c r="C42" s="13">
        <f>C24+C32-C39</f>
        <v>109401202.31000006</v>
      </c>
      <c r="D42" s="56"/>
      <c r="E42" s="56"/>
    </row>
    <row r="43" spans="2:3" ht="12.75">
      <c r="B43" s="1"/>
      <c r="C43" s="56"/>
    </row>
    <row r="44" spans="2:3" ht="12.75">
      <c r="B44" s="1"/>
      <c r="C44" s="56">
        <f>109401202.31-C42</f>
        <v>0</v>
      </c>
    </row>
    <row r="45" ht="12.75">
      <c r="B45" s="1"/>
    </row>
    <row r="46" ht="12.75">
      <c r="B46" s="1"/>
    </row>
    <row r="47" ht="12.75">
      <c r="B47" s="1"/>
    </row>
    <row r="48" ht="12.75">
      <c r="B48" s="1"/>
    </row>
    <row r="49" ht="12.75">
      <c r="B49" s="1"/>
    </row>
  </sheetData>
  <mergeCells count="3">
    <mergeCell ref="A3:C3"/>
    <mergeCell ref="B2:C2"/>
    <mergeCell ref="A1:C1"/>
  </mergeCells>
  <printOptions gridLines="1"/>
  <pageMargins left="0.5905511811023623" right="0.43" top="0.76" bottom="0.89" header="0.41" footer="0.5118110236220472"/>
  <pageSetup horizontalDpi="600" verticalDpi="600" orientation="portrait" paperSize="9" r:id="rId1"/>
  <headerFooter alignWithMargins="0">
    <oddHeader>&amp;CALLEGATO C</oddHeader>
    <oddFooter>&amp;L&amp;"Tahoma,Grassetto"Bilancio&amp;C&amp;F&amp;R&amp;D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7"/>
  <sheetViews>
    <sheetView workbookViewId="0" topLeftCell="C1">
      <pane ySplit="1500" topLeftCell="BM57" activePane="bottomLeft" state="split"/>
      <selection pane="topLeft" activeCell="A1" sqref="A1"/>
      <selection pane="bottomLeft" activeCell="G48" sqref="G48"/>
    </sheetView>
  </sheetViews>
  <sheetFormatPr defaultColWidth="9.140625" defaultRowHeight="12.75"/>
  <cols>
    <col min="1" max="1" width="10.421875" style="0" bestFit="1" customWidth="1"/>
    <col min="2" max="2" width="27.00390625" style="0" customWidth="1"/>
    <col min="3" max="3" width="16.8515625" style="0" bestFit="1" customWidth="1"/>
    <col min="4" max="5" width="16.00390625" style="0" bestFit="1" customWidth="1"/>
    <col min="6" max="6" width="15.00390625" style="0" bestFit="1" customWidth="1"/>
    <col min="7" max="8" width="18.28125" style="0" bestFit="1" customWidth="1"/>
    <col min="9" max="9" width="16.00390625" style="0" bestFit="1" customWidth="1"/>
    <col min="10" max="10" width="8.140625" style="0" customWidth="1"/>
    <col min="11" max="11" width="9.140625" style="0" hidden="1" customWidth="1"/>
  </cols>
  <sheetData>
    <row r="1" spans="1:9" s="21" customFormat="1" ht="15.75">
      <c r="A1" s="16" t="s">
        <v>81</v>
      </c>
      <c r="B1" s="16"/>
      <c r="C1" s="16"/>
      <c r="D1" s="16"/>
      <c r="E1" s="17"/>
      <c r="F1" s="18"/>
      <c r="G1" s="19"/>
      <c r="H1" s="20"/>
      <c r="I1" s="41"/>
    </row>
    <row r="2" spans="1:9" s="21" customFormat="1" ht="47.25">
      <c r="A2" s="22" t="s">
        <v>10</v>
      </c>
      <c r="B2" s="22" t="s">
        <v>11</v>
      </c>
      <c r="C2" s="22" t="s">
        <v>12</v>
      </c>
      <c r="D2" s="22" t="s">
        <v>13</v>
      </c>
      <c r="E2" s="22" t="s">
        <v>14</v>
      </c>
      <c r="F2" s="23" t="s">
        <v>85</v>
      </c>
      <c r="G2" s="22" t="s">
        <v>15</v>
      </c>
      <c r="H2" s="24" t="s">
        <v>82</v>
      </c>
      <c r="I2" s="22" t="s">
        <v>83</v>
      </c>
    </row>
    <row r="3" spans="1:9" ht="12.75">
      <c r="A3" s="25">
        <v>10110</v>
      </c>
      <c r="B3" s="26" t="s">
        <v>16</v>
      </c>
      <c r="C3" s="26">
        <v>55448.11</v>
      </c>
      <c r="D3" s="26">
        <v>60000</v>
      </c>
      <c r="E3" s="26">
        <v>23826.62</v>
      </c>
      <c r="F3" s="26">
        <v>228.9</v>
      </c>
      <c r="G3" s="26">
        <f>D3-E3</f>
        <v>36173.380000000005</v>
      </c>
      <c r="H3" s="26">
        <v>36173.38</v>
      </c>
      <c r="I3" s="26">
        <f>G3-H3</f>
        <v>0</v>
      </c>
    </row>
    <row r="4" spans="1:9" ht="12.75">
      <c r="A4" s="27">
        <v>10120</v>
      </c>
      <c r="B4" s="28" t="s">
        <v>17</v>
      </c>
      <c r="C4" s="28">
        <v>0</v>
      </c>
      <c r="D4" s="28">
        <v>5000</v>
      </c>
      <c r="E4" s="28">
        <v>0</v>
      </c>
      <c r="F4" s="28">
        <f>E4/D4*100</f>
        <v>0</v>
      </c>
      <c r="G4" s="28">
        <f aca="true" t="shared" si="0" ref="G4:G9">D4-E4</f>
        <v>5000</v>
      </c>
      <c r="H4" s="28">
        <v>5000</v>
      </c>
      <c r="I4" s="28">
        <f aca="true" t="shared" si="1" ref="I4:I32">G4-H4</f>
        <v>0</v>
      </c>
    </row>
    <row r="5" spans="1:9" ht="12.75">
      <c r="A5" s="27">
        <v>10130</v>
      </c>
      <c r="B5" s="28" t="s">
        <v>18</v>
      </c>
      <c r="C5" s="28">
        <v>3271.6</v>
      </c>
      <c r="D5" s="28">
        <v>10000</v>
      </c>
      <c r="E5" s="28">
        <v>3595.01</v>
      </c>
      <c r="F5" s="28">
        <v>0</v>
      </c>
      <c r="G5" s="28">
        <f t="shared" si="0"/>
        <v>6404.99</v>
      </c>
      <c r="H5" s="28">
        <v>6404.99</v>
      </c>
      <c r="I5" s="28">
        <f t="shared" si="1"/>
        <v>0</v>
      </c>
    </row>
    <row r="6" spans="1:9" ht="12.75">
      <c r="A6" s="27">
        <v>10140</v>
      </c>
      <c r="B6" s="28" t="s">
        <v>19</v>
      </c>
      <c r="C6" s="28">
        <v>0</v>
      </c>
      <c r="D6" s="28">
        <v>1000</v>
      </c>
      <c r="E6" s="28">
        <v>0</v>
      </c>
      <c r="F6" s="28">
        <f>E6/D6*100</f>
        <v>0</v>
      </c>
      <c r="G6" s="28">
        <f t="shared" si="0"/>
        <v>1000</v>
      </c>
      <c r="H6" s="28">
        <v>1000</v>
      </c>
      <c r="I6" s="28">
        <f t="shared" si="1"/>
        <v>0</v>
      </c>
    </row>
    <row r="7" spans="1:9" ht="12.75">
      <c r="A7" s="27">
        <v>10150</v>
      </c>
      <c r="B7" s="28" t="s">
        <v>20</v>
      </c>
      <c r="C7" s="28">
        <v>175412.56</v>
      </c>
      <c r="D7" s="28">
        <v>195000</v>
      </c>
      <c r="E7" s="28">
        <v>135476.41</v>
      </c>
      <c r="F7" s="28">
        <v>6057.29</v>
      </c>
      <c r="G7" s="28">
        <f t="shared" si="0"/>
        <v>59523.59</v>
      </c>
      <c r="H7" s="28">
        <v>59523.59</v>
      </c>
      <c r="I7" s="28">
        <f t="shared" si="1"/>
        <v>0</v>
      </c>
    </row>
    <row r="8" spans="1:9" ht="12.75">
      <c r="A8" s="27">
        <v>10170</v>
      </c>
      <c r="B8" s="28" t="s">
        <v>21</v>
      </c>
      <c r="C8" s="28">
        <v>21159.14</v>
      </c>
      <c r="D8" s="28">
        <v>25000</v>
      </c>
      <c r="E8" s="28">
        <v>19468.78</v>
      </c>
      <c r="F8" s="28">
        <v>266.95</v>
      </c>
      <c r="G8" s="28">
        <f t="shared" si="0"/>
        <v>5531.220000000001</v>
      </c>
      <c r="H8" s="28">
        <v>5531.22</v>
      </c>
      <c r="I8" s="28">
        <f t="shared" si="1"/>
        <v>0</v>
      </c>
    </row>
    <row r="9" spans="1:9" ht="12.75">
      <c r="A9" s="29">
        <v>10180</v>
      </c>
      <c r="B9" s="30" t="s">
        <v>22</v>
      </c>
      <c r="C9" s="30">
        <v>4211.53</v>
      </c>
      <c r="D9" s="30">
        <v>10000</v>
      </c>
      <c r="E9" s="30">
        <v>328.7</v>
      </c>
      <c r="F9" s="30">
        <v>0</v>
      </c>
      <c r="G9" s="30">
        <f t="shared" si="0"/>
        <v>9671.3</v>
      </c>
      <c r="H9" s="30">
        <v>9671.3</v>
      </c>
      <c r="I9" s="30">
        <f t="shared" si="1"/>
        <v>0</v>
      </c>
    </row>
    <row r="10" spans="1:9" ht="12.75">
      <c r="A10" s="31"/>
      <c r="B10" s="32" t="s">
        <v>23</v>
      </c>
      <c r="C10" s="33">
        <f>SUM(C3:C9)</f>
        <v>259502.93999999997</v>
      </c>
      <c r="D10" s="33">
        <f aca="true" t="shared" si="2" ref="D10:I10">SUM(D3:D9)</f>
        <v>306000</v>
      </c>
      <c r="E10" s="33">
        <f t="shared" si="2"/>
        <v>182695.52000000002</v>
      </c>
      <c r="F10" s="33">
        <f t="shared" si="2"/>
        <v>6553.139999999999</v>
      </c>
      <c r="G10" s="33">
        <f t="shared" si="2"/>
        <v>123304.48</v>
      </c>
      <c r="H10" s="33">
        <f t="shared" si="2"/>
        <v>123304.48</v>
      </c>
      <c r="I10" s="33">
        <f t="shared" si="2"/>
        <v>0</v>
      </c>
    </row>
    <row r="11" spans="1:9" ht="12.75">
      <c r="A11" s="25">
        <v>10205</v>
      </c>
      <c r="B11" s="34" t="s">
        <v>24</v>
      </c>
      <c r="C11" s="26">
        <v>6139826.5</v>
      </c>
      <c r="D11" s="26">
        <v>6350000</v>
      </c>
      <c r="E11" s="26">
        <v>4292767.53</v>
      </c>
      <c r="F11" s="26">
        <v>132942.26</v>
      </c>
      <c r="G11" s="26">
        <f aca="true" t="shared" si="3" ref="G11:G20">D11-E11</f>
        <v>2057232.4699999997</v>
      </c>
      <c r="H11" s="26">
        <v>2057232.47</v>
      </c>
      <c r="I11" s="26">
        <f t="shared" si="1"/>
        <v>0</v>
      </c>
    </row>
    <row r="12" spans="1:9" ht="12.75">
      <c r="A12" s="27">
        <v>10210</v>
      </c>
      <c r="B12" s="35" t="s">
        <v>84</v>
      </c>
      <c r="C12" s="28">
        <v>888609.62</v>
      </c>
      <c r="D12" s="28">
        <v>1760000</v>
      </c>
      <c r="E12" s="28">
        <v>678383.07</v>
      </c>
      <c r="F12" s="28">
        <v>31233.52</v>
      </c>
      <c r="G12" s="28">
        <f t="shared" si="3"/>
        <v>1081616.9300000002</v>
      </c>
      <c r="H12" s="28">
        <v>1081616.93</v>
      </c>
      <c r="I12" s="28">
        <f t="shared" si="1"/>
        <v>0</v>
      </c>
    </row>
    <row r="13" spans="1:9" ht="12.75">
      <c r="A13" s="27">
        <v>10215</v>
      </c>
      <c r="B13" s="35" t="s">
        <v>25</v>
      </c>
      <c r="C13" s="28">
        <v>3858999.76</v>
      </c>
      <c r="D13" s="28">
        <v>1946371.3</v>
      </c>
      <c r="E13" s="28">
        <v>575182.4</v>
      </c>
      <c r="F13" s="28">
        <v>18128.51</v>
      </c>
      <c r="G13" s="28">
        <f t="shared" si="3"/>
        <v>1371188.9</v>
      </c>
      <c r="H13" s="28">
        <f>660343.46+672371.3</f>
        <v>1332714.76</v>
      </c>
      <c r="I13" s="28">
        <f t="shared" si="1"/>
        <v>38474.1399999999</v>
      </c>
    </row>
    <row r="14" spans="1:9" ht="12.75">
      <c r="A14" s="27">
        <v>10220</v>
      </c>
      <c r="B14" s="35" t="s">
        <v>26</v>
      </c>
      <c r="C14" s="28">
        <v>2509286.48</v>
      </c>
      <c r="D14" s="28">
        <v>3148092.81</v>
      </c>
      <c r="E14" s="28">
        <v>1642426.52</v>
      </c>
      <c r="F14" s="28">
        <v>0</v>
      </c>
      <c r="G14" s="28">
        <f t="shared" si="3"/>
        <v>1505666.29</v>
      </c>
      <c r="H14" s="28">
        <v>1505666.29</v>
      </c>
      <c r="I14" s="28">
        <f t="shared" si="1"/>
        <v>0</v>
      </c>
    </row>
    <row r="15" spans="1:9" ht="12.75">
      <c r="A15" s="27">
        <v>10225</v>
      </c>
      <c r="B15" s="35" t="s">
        <v>27</v>
      </c>
      <c r="C15" s="28">
        <v>275000</v>
      </c>
      <c r="D15" s="28">
        <v>565000</v>
      </c>
      <c r="E15" s="28">
        <v>565000</v>
      </c>
      <c r="F15" s="28">
        <v>207277.5</v>
      </c>
      <c r="G15" s="28">
        <f t="shared" si="3"/>
        <v>0</v>
      </c>
      <c r="H15" s="28">
        <v>0</v>
      </c>
      <c r="I15" s="28">
        <f t="shared" si="1"/>
        <v>0</v>
      </c>
    </row>
    <row r="16" spans="1:9" ht="12.75">
      <c r="A16" s="27">
        <v>10235</v>
      </c>
      <c r="B16" s="35" t="s">
        <v>28</v>
      </c>
      <c r="C16" s="28">
        <v>0</v>
      </c>
      <c r="D16" s="28">
        <v>6209</v>
      </c>
      <c r="E16" s="28">
        <v>2166.81</v>
      </c>
      <c r="F16" s="28">
        <v>0</v>
      </c>
      <c r="G16" s="28">
        <f t="shared" si="3"/>
        <v>4042.19</v>
      </c>
      <c r="H16" s="28">
        <v>4042.19</v>
      </c>
      <c r="I16" s="28">
        <f t="shared" si="1"/>
        <v>0</v>
      </c>
    </row>
    <row r="17" spans="1:9" ht="12.75">
      <c r="A17" s="27">
        <v>10240</v>
      </c>
      <c r="B17" s="35" t="s">
        <v>29</v>
      </c>
      <c r="C17" s="28">
        <v>48297.29</v>
      </c>
      <c r="D17" s="28">
        <v>181000</v>
      </c>
      <c r="E17" s="28">
        <v>160069.51</v>
      </c>
      <c r="F17" s="28">
        <v>22450</v>
      </c>
      <c r="G17" s="28">
        <f t="shared" si="3"/>
        <v>20930.48999999999</v>
      </c>
      <c r="H17" s="28">
        <v>20930.49</v>
      </c>
      <c r="I17" s="28">
        <f t="shared" si="1"/>
        <v>0</v>
      </c>
    </row>
    <row r="18" spans="1:9" ht="12.75">
      <c r="A18" s="27">
        <v>10245</v>
      </c>
      <c r="B18" s="35" t="s">
        <v>30</v>
      </c>
      <c r="C18" s="28">
        <v>1722</v>
      </c>
      <c r="D18" s="28">
        <v>400000</v>
      </c>
      <c r="E18" s="28">
        <v>31772.06</v>
      </c>
      <c r="F18" s="28">
        <v>872.92</v>
      </c>
      <c r="G18" s="28">
        <f t="shared" si="3"/>
        <v>368227.94</v>
      </c>
      <c r="H18" s="28">
        <v>368227.94</v>
      </c>
      <c r="I18" s="28">
        <f t="shared" si="1"/>
        <v>0</v>
      </c>
    </row>
    <row r="19" spans="1:9" ht="12.75">
      <c r="A19" s="27">
        <v>10250</v>
      </c>
      <c r="B19" s="35" t="s">
        <v>31</v>
      </c>
      <c r="C19" s="28">
        <v>265750.02</v>
      </c>
      <c r="D19" s="28">
        <v>315000</v>
      </c>
      <c r="E19" s="28">
        <v>176978.66</v>
      </c>
      <c r="F19" s="28">
        <v>0</v>
      </c>
      <c r="G19" s="28">
        <f t="shared" si="3"/>
        <v>138021.34</v>
      </c>
      <c r="H19" s="28">
        <v>138021.34</v>
      </c>
      <c r="I19" s="28">
        <f t="shared" si="1"/>
        <v>0</v>
      </c>
    </row>
    <row r="20" spans="1:9" ht="12.75">
      <c r="A20" s="27">
        <v>10255</v>
      </c>
      <c r="B20" s="35" t="s">
        <v>32</v>
      </c>
      <c r="C20" s="28">
        <v>71215.47</v>
      </c>
      <c r="D20" s="28">
        <v>250000</v>
      </c>
      <c r="E20" s="28">
        <v>246330.28</v>
      </c>
      <c r="F20" s="28">
        <v>0</v>
      </c>
      <c r="G20" s="28">
        <f t="shared" si="3"/>
        <v>3669.720000000001</v>
      </c>
      <c r="H20" s="28">
        <v>3669.72</v>
      </c>
      <c r="I20" s="28">
        <f t="shared" si="1"/>
        <v>0</v>
      </c>
    </row>
    <row r="21" spans="1:9" ht="12.75">
      <c r="A21" s="27">
        <v>10260</v>
      </c>
      <c r="B21" s="35" t="s">
        <v>33</v>
      </c>
      <c r="C21" s="28">
        <v>6417.47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f t="shared" si="1"/>
        <v>0</v>
      </c>
    </row>
    <row r="22" spans="1:9" ht="12.75">
      <c r="A22" s="27">
        <v>10265</v>
      </c>
      <c r="B22" s="35" t="s">
        <v>34</v>
      </c>
      <c r="C22" s="28">
        <v>0</v>
      </c>
      <c r="D22" s="28">
        <v>15000</v>
      </c>
      <c r="E22" s="28">
        <v>0</v>
      </c>
      <c r="F22" s="28">
        <f>E22/D22*100</f>
        <v>0</v>
      </c>
      <c r="G22" s="28">
        <f>D22-E22</f>
        <v>15000</v>
      </c>
      <c r="H22" s="28">
        <v>0</v>
      </c>
      <c r="I22" s="28">
        <f t="shared" si="1"/>
        <v>15000</v>
      </c>
    </row>
    <row r="23" spans="1:9" ht="12.75">
      <c r="A23" s="29">
        <v>10270</v>
      </c>
      <c r="B23" s="36" t="s">
        <v>35</v>
      </c>
      <c r="C23" s="30">
        <v>197203.63</v>
      </c>
      <c r="D23" s="30">
        <v>125000</v>
      </c>
      <c r="E23" s="30">
        <v>65794.01</v>
      </c>
      <c r="F23" s="30">
        <v>7252.86</v>
      </c>
      <c r="G23" s="30">
        <f>D23-E23</f>
        <v>59205.990000000005</v>
      </c>
      <c r="H23" s="30">
        <v>59205.99</v>
      </c>
      <c r="I23" s="30">
        <f t="shared" si="1"/>
        <v>0</v>
      </c>
    </row>
    <row r="24" spans="1:9" ht="12.75">
      <c r="A24" s="31"/>
      <c r="B24" s="37" t="s">
        <v>36</v>
      </c>
      <c r="C24" s="33">
        <f>SUM(C11:C23)</f>
        <v>14262328.24</v>
      </c>
      <c r="D24" s="33">
        <f aca="true" t="shared" si="4" ref="D24:I24">SUM(D11:D23)</f>
        <v>15061673.110000001</v>
      </c>
      <c r="E24" s="33">
        <f t="shared" si="4"/>
        <v>8436870.850000001</v>
      </c>
      <c r="F24" s="33">
        <f t="shared" si="4"/>
        <v>420157.57</v>
      </c>
      <c r="G24" s="33">
        <f t="shared" si="4"/>
        <v>6624802.260000001</v>
      </c>
      <c r="H24" s="33">
        <f t="shared" si="4"/>
        <v>6571328.120000001</v>
      </c>
      <c r="I24" s="33">
        <f t="shared" si="4"/>
        <v>53474.1399999999</v>
      </c>
    </row>
    <row r="25" spans="1:9" ht="12.75">
      <c r="A25" s="25">
        <v>10410</v>
      </c>
      <c r="B25" s="34" t="s">
        <v>37</v>
      </c>
      <c r="C25" s="26">
        <v>121023.82</v>
      </c>
      <c r="D25" s="26">
        <v>140000</v>
      </c>
      <c r="E25" s="26">
        <v>118986.47</v>
      </c>
      <c r="F25" s="26">
        <v>23470.09</v>
      </c>
      <c r="G25" s="26">
        <f>D25-E25</f>
        <v>21013.53</v>
      </c>
      <c r="H25" s="34">
        <v>21013.53</v>
      </c>
      <c r="I25" s="26">
        <f t="shared" si="1"/>
        <v>0</v>
      </c>
    </row>
    <row r="26" spans="1:9" ht="12.75">
      <c r="A26" s="27">
        <v>10420</v>
      </c>
      <c r="B26" s="35" t="s">
        <v>38</v>
      </c>
      <c r="C26" s="28">
        <v>49472.92</v>
      </c>
      <c r="D26" s="28">
        <v>75000</v>
      </c>
      <c r="E26" s="28">
        <v>48965.31</v>
      </c>
      <c r="F26" s="28">
        <v>17500</v>
      </c>
      <c r="G26" s="28">
        <f aca="true" t="shared" si="5" ref="G26:G33">D26-E26</f>
        <v>26034.690000000002</v>
      </c>
      <c r="H26" s="35">
        <v>26034.69</v>
      </c>
      <c r="I26" s="28">
        <f t="shared" si="1"/>
        <v>0</v>
      </c>
    </row>
    <row r="27" spans="1:9" ht="12.75">
      <c r="A27" s="27">
        <v>10430</v>
      </c>
      <c r="B27" s="35" t="s">
        <v>39</v>
      </c>
      <c r="C27" s="28">
        <v>201983.49</v>
      </c>
      <c r="D27" s="28">
        <v>225000</v>
      </c>
      <c r="E27" s="28">
        <v>225000</v>
      </c>
      <c r="F27" s="28">
        <v>55586.91</v>
      </c>
      <c r="G27" s="28">
        <f t="shared" si="5"/>
        <v>0</v>
      </c>
      <c r="H27" s="35">
        <v>0</v>
      </c>
      <c r="I27" s="28">
        <f t="shared" si="1"/>
        <v>0</v>
      </c>
    </row>
    <row r="28" spans="1:9" ht="12.75">
      <c r="A28" s="27">
        <v>10440</v>
      </c>
      <c r="B28" s="35" t="s">
        <v>40</v>
      </c>
      <c r="C28" s="28">
        <v>80031.14</v>
      </c>
      <c r="D28" s="28">
        <v>110000</v>
      </c>
      <c r="E28" s="28">
        <v>37004.51</v>
      </c>
      <c r="F28" s="28">
        <v>13533.35</v>
      </c>
      <c r="G28" s="28">
        <f t="shared" si="5"/>
        <v>72995.48999999999</v>
      </c>
      <c r="H28" s="35">
        <v>72995.49</v>
      </c>
      <c r="I28" s="28">
        <f t="shared" si="1"/>
        <v>0</v>
      </c>
    </row>
    <row r="29" spans="1:9" ht="12.75">
      <c r="A29" s="27">
        <v>10450</v>
      </c>
      <c r="B29" s="35" t="s">
        <v>41</v>
      </c>
      <c r="C29" s="28">
        <v>369068.17</v>
      </c>
      <c r="D29" s="28">
        <v>500000</v>
      </c>
      <c r="E29" s="28">
        <v>277066.3</v>
      </c>
      <c r="F29" s="28">
        <v>10000</v>
      </c>
      <c r="G29" s="28">
        <f t="shared" si="5"/>
        <v>222933.7</v>
      </c>
      <c r="H29" s="35">
        <v>222933.7</v>
      </c>
      <c r="I29" s="28">
        <f t="shared" si="1"/>
        <v>0</v>
      </c>
    </row>
    <row r="30" spans="1:9" ht="12.75">
      <c r="A30" s="27">
        <v>10460</v>
      </c>
      <c r="B30" s="35" t="s">
        <v>42</v>
      </c>
      <c r="C30" s="28">
        <v>37999.68</v>
      </c>
      <c r="D30" s="28">
        <v>50000</v>
      </c>
      <c r="E30" s="28">
        <v>33388.93</v>
      </c>
      <c r="F30" s="28">
        <v>8864.25</v>
      </c>
      <c r="G30" s="28">
        <f t="shared" si="5"/>
        <v>16611.07</v>
      </c>
      <c r="H30" s="35">
        <v>16611.07</v>
      </c>
      <c r="I30" s="28">
        <f t="shared" si="1"/>
        <v>0</v>
      </c>
    </row>
    <row r="31" spans="1:9" ht="12.75">
      <c r="A31" s="27">
        <v>10470</v>
      </c>
      <c r="B31" s="35" t="s">
        <v>43</v>
      </c>
      <c r="C31" s="28">
        <v>35895.1</v>
      </c>
      <c r="D31" s="28">
        <v>50000</v>
      </c>
      <c r="E31" s="28">
        <v>27208.18</v>
      </c>
      <c r="F31" s="28">
        <v>9796.95</v>
      </c>
      <c r="G31" s="28">
        <f t="shared" si="5"/>
        <v>22791.82</v>
      </c>
      <c r="H31" s="35">
        <v>22791.82</v>
      </c>
      <c r="I31" s="28">
        <f t="shared" si="1"/>
        <v>0</v>
      </c>
    </row>
    <row r="32" spans="1:9" ht="12.75">
      <c r="A32" s="27">
        <v>10480</v>
      </c>
      <c r="B32" s="35" t="s">
        <v>44</v>
      </c>
      <c r="C32" s="28">
        <v>1051989.69</v>
      </c>
      <c r="D32" s="28">
        <v>1020000</v>
      </c>
      <c r="E32" s="28">
        <v>849087.81</v>
      </c>
      <c r="F32" s="28">
        <v>7172.7</v>
      </c>
      <c r="G32" s="28">
        <f t="shared" si="5"/>
        <v>170912.18999999994</v>
      </c>
      <c r="H32" s="35">
        <v>170912.19</v>
      </c>
      <c r="I32" s="28">
        <f t="shared" si="1"/>
        <v>0</v>
      </c>
    </row>
    <row r="33" spans="1:9" ht="12.75">
      <c r="A33" s="29">
        <v>10490</v>
      </c>
      <c r="B33" s="36" t="s">
        <v>45</v>
      </c>
      <c r="C33" s="28">
        <v>28323.63</v>
      </c>
      <c r="D33" s="28">
        <v>40000</v>
      </c>
      <c r="E33" s="28">
        <v>33755.9</v>
      </c>
      <c r="F33" s="28">
        <v>8427.23</v>
      </c>
      <c r="G33" s="28">
        <f t="shared" si="5"/>
        <v>6244.0999999999985</v>
      </c>
      <c r="H33" s="35">
        <v>6244.1</v>
      </c>
      <c r="I33" s="28">
        <v>6244</v>
      </c>
    </row>
    <row r="34" spans="1:9" ht="12.75">
      <c r="A34" s="31"/>
      <c r="B34" s="37" t="s">
        <v>46</v>
      </c>
      <c r="C34" s="33">
        <f aca="true" t="shared" si="6" ref="C34:I34">SUM(C25:C33)</f>
        <v>1975787.64</v>
      </c>
      <c r="D34" s="33">
        <f t="shared" si="6"/>
        <v>2210000</v>
      </c>
      <c r="E34" s="33">
        <f t="shared" si="6"/>
        <v>1650463.4100000001</v>
      </c>
      <c r="F34" s="33">
        <f t="shared" si="6"/>
        <v>154351.48000000004</v>
      </c>
      <c r="G34" s="33">
        <f t="shared" si="6"/>
        <v>559536.59</v>
      </c>
      <c r="H34" s="42">
        <f t="shared" si="6"/>
        <v>559536.59</v>
      </c>
      <c r="I34" s="33">
        <f t="shared" si="6"/>
        <v>6244</v>
      </c>
    </row>
    <row r="35" spans="1:9" ht="12.75">
      <c r="A35" s="25">
        <v>10505</v>
      </c>
      <c r="B35" s="34" t="s">
        <v>47</v>
      </c>
      <c r="C35" s="28">
        <v>45296.75</v>
      </c>
      <c r="D35" s="28">
        <v>60000</v>
      </c>
      <c r="E35" s="28">
        <v>19503.81</v>
      </c>
      <c r="F35" s="28">
        <v>14000</v>
      </c>
      <c r="G35" s="28">
        <f>D35-E35</f>
        <v>40496.19</v>
      </c>
      <c r="H35" s="28">
        <v>40496.19</v>
      </c>
      <c r="I35" s="28">
        <f aca="true" t="shared" si="7" ref="I35:I46">G35-H35</f>
        <v>0</v>
      </c>
    </row>
    <row r="36" spans="1:9" ht="12.75">
      <c r="A36" s="27">
        <v>10510</v>
      </c>
      <c r="B36" s="35" t="s">
        <v>48</v>
      </c>
      <c r="C36" s="28">
        <v>188884.6</v>
      </c>
      <c r="D36" s="28">
        <v>200000</v>
      </c>
      <c r="E36" s="28">
        <v>188575.3</v>
      </c>
      <c r="F36" s="28">
        <v>10979.12</v>
      </c>
      <c r="G36" s="28">
        <f>D36-E36</f>
        <v>11424.700000000012</v>
      </c>
      <c r="H36" s="28">
        <v>11424.7</v>
      </c>
      <c r="I36" s="28">
        <f t="shared" si="7"/>
        <v>0</v>
      </c>
    </row>
    <row r="37" spans="1:9" ht="12.75">
      <c r="A37" s="27">
        <v>10515</v>
      </c>
      <c r="B37" s="35" t="s">
        <v>49</v>
      </c>
      <c r="C37" s="28">
        <v>198542.34</v>
      </c>
      <c r="D37" s="28">
        <v>200000</v>
      </c>
      <c r="E37" s="28">
        <v>200000</v>
      </c>
      <c r="F37" s="28">
        <v>5405.84</v>
      </c>
      <c r="G37" s="28">
        <f>D37-E37</f>
        <v>0</v>
      </c>
      <c r="H37" s="28">
        <v>0</v>
      </c>
      <c r="I37" s="28">
        <f t="shared" si="7"/>
        <v>0</v>
      </c>
    </row>
    <row r="38" spans="1:9" ht="12.75">
      <c r="A38" s="27">
        <v>10520</v>
      </c>
      <c r="B38" s="35" t="s">
        <v>50</v>
      </c>
      <c r="C38" s="28">
        <v>104924.23</v>
      </c>
      <c r="D38" s="28">
        <v>150000</v>
      </c>
      <c r="E38" s="28">
        <v>150000</v>
      </c>
      <c r="F38" s="28">
        <v>44316.4</v>
      </c>
      <c r="G38" s="28">
        <f aca="true" t="shared" si="8" ref="G38:G46">D38-E38</f>
        <v>0</v>
      </c>
      <c r="H38" s="28">
        <v>0</v>
      </c>
      <c r="I38" s="28">
        <f t="shared" si="7"/>
        <v>0</v>
      </c>
    </row>
    <row r="39" spans="1:9" ht="12.75">
      <c r="A39" s="27">
        <v>10525</v>
      </c>
      <c r="B39" s="35" t="s">
        <v>51</v>
      </c>
      <c r="C39" s="28">
        <v>16882.97</v>
      </c>
      <c r="D39" s="28">
        <v>40000</v>
      </c>
      <c r="E39" s="28">
        <v>40000</v>
      </c>
      <c r="F39" s="28">
        <v>26353.84</v>
      </c>
      <c r="G39" s="28">
        <f t="shared" si="8"/>
        <v>0</v>
      </c>
      <c r="H39" s="28">
        <v>0</v>
      </c>
      <c r="I39" s="28">
        <f t="shared" si="7"/>
        <v>0</v>
      </c>
    </row>
    <row r="40" spans="1:9" ht="12.75">
      <c r="A40" s="27">
        <v>10530</v>
      </c>
      <c r="B40" s="35" t="s">
        <v>52</v>
      </c>
      <c r="C40" s="28">
        <v>23032.52</v>
      </c>
      <c r="D40" s="28">
        <v>62000</v>
      </c>
      <c r="E40" s="28">
        <v>47000</v>
      </c>
      <c r="F40" s="28">
        <v>19665.71</v>
      </c>
      <c r="G40" s="28">
        <f t="shared" si="8"/>
        <v>15000</v>
      </c>
      <c r="H40" s="28">
        <v>15000</v>
      </c>
      <c r="I40" s="28">
        <f t="shared" si="7"/>
        <v>0</v>
      </c>
    </row>
    <row r="41" spans="1:9" ht="12.75">
      <c r="A41" s="27">
        <v>10540</v>
      </c>
      <c r="B41" s="35" t="s">
        <v>53</v>
      </c>
      <c r="C41" s="28">
        <v>645.37</v>
      </c>
      <c r="D41" s="28">
        <v>10000</v>
      </c>
      <c r="E41" s="28">
        <v>4307.86</v>
      </c>
      <c r="F41" s="30">
        <v>3759.76</v>
      </c>
      <c r="G41" s="28">
        <f t="shared" si="8"/>
        <v>5692.14</v>
      </c>
      <c r="H41" s="28">
        <v>5692.14</v>
      </c>
      <c r="I41" s="28">
        <f t="shared" si="7"/>
        <v>0</v>
      </c>
    </row>
    <row r="42" spans="1:9" ht="47.25">
      <c r="A42" s="22" t="s">
        <v>10</v>
      </c>
      <c r="B42" s="22" t="s">
        <v>11</v>
      </c>
      <c r="C42" s="22" t="s">
        <v>12</v>
      </c>
      <c r="D42" s="22" t="s">
        <v>13</v>
      </c>
      <c r="E42" s="22" t="s">
        <v>14</v>
      </c>
      <c r="F42" s="23" t="s">
        <v>85</v>
      </c>
      <c r="G42" s="22" t="s">
        <v>15</v>
      </c>
      <c r="H42" s="24" t="s">
        <v>82</v>
      </c>
      <c r="I42" s="22" t="s">
        <v>83</v>
      </c>
    </row>
    <row r="43" spans="1:9" ht="12.75">
      <c r="A43" s="27">
        <v>10545</v>
      </c>
      <c r="B43" s="35" t="s">
        <v>54</v>
      </c>
      <c r="C43" s="28">
        <v>14474.08</v>
      </c>
      <c r="D43" s="28">
        <v>125000</v>
      </c>
      <c r="E43" s="28">
        <v>78782.21</v>
      </c>
      <c r="F43" s="28">
        <v>15000</v>
      </c>
      <c r="G43" s="28">
        <f t="shared" si="8"/>
        <v>46217.78999999999</v>
      </c>
      <c r="H43" s="28">
        <v>46217.79</v>
      </c>
      <c r="I43" s="28">
        <f t="shared" si="7"/>
        <v>0</v>
      </c>
    </row>
    <row r="44" spans="1:9" ht="12.75">
      <c r="A44" s="27">
        <v>10550</v>
      </c>
      <c r="B44" s="35" t="s">
        <v>55</v>
      </c>
      <c r="C44" s="28">
        <v>206357.39</v>
      </c>
      <c r="D44" s="28">
        <v>200000</v>
      </c>
      <c r="E44" s="28">
        <v>200000</v>
      </c>
      <c r="F44" s="28">
        <v>33069.09</v>
      </c>
      <c r="G44" s="28">
        <f t="shared" si="8"/>
        <v>0</v>
      </c>
      <c r="H44" s="28">
        <v>0</v>
      </c>
      <c r="I44" s="28">
        <f t="shared" si="7"/>
        <v>0</v>
      </c>
    </row>
    <row r="45" spans="1:9" ht="12.75">
      <c r="A45" s="27">
        <v>10555</v>
      </c>
      <c r="B45" s="35" t="s">
        <v>56</v>
      </c>
      <c r="C45" s="28">
        <v>72114.07</v>
      </c>
      <c r="D45" s="28">
        <v>200000</v>
      </c>
      <c r="E45" s="28">
        <v>200000</v>
      </c>
      <c r="F45" s="28">
        <v>22993.79</v>
      </c>
      <c r="G45" s="28">
        <f t="shared" si="8"/>
        <v>0</v>
      </c>
      <c r="H45" s="28">
        <v>0</v>
      </c>
      <c r="I45" s="28">
        <f t="shared" si="7"/>
        <v>0</v>
      </c>
    </row>
    <row r="46" spans="1:9" ht="12.75">
      <c r="A46" s="29">
        <v>10560</v>
      </c>
      <c r="B46" s="36" t="s">
        <v>57</v>
      </c>
      <c r="C46" s="28">
        <v>42419.44</v>
      </c>
      <c r="D46" s="28">
        <v>350000</v>
      </c>
      <c r="E46" s="28">
        <v>207874.05</v>
      </c>
      <c r="F46" s="28">
        <v>109573.82</v>
      </c>
      <c r="G46" s="28">
        <f t="shared" si="8"/>
        <v>142125.95</v>
      </c>
      <c r="H46" s="28">
        <v>142125.95</v>
      </c>
      <c r="I46" s="28">
        <f t="shared" si="7"/>
        <v>0</v>
      </c>
    </row>
    <row r="47" spans="1:9" ht="12.75">
      <c r="A47" s="31"/>
      <c r="B47" s="37" t="s">
        <v>58</v>
      </c>
      <c r="C47" s="33">
        <f>SUM(C35:C46)</f>
        <v>913573.76</v>
      </c>
      <c r="D47" s="33">
        <f>SUM(D35:D46)</f>
        <v>1597000</v>
      </c>
      <c r="E47" s="33">
        <f>SUM(E35:E46)</f>
        <v>1336043.23</v>
      </c>
      <c r="F47" s="33">
        <f>SUM(F35:F46)</f>
        <v>305117.37</v>
      </c>
      <c r="G47" s="33">
        <f>SUM(G35:G46)</f>
        <v>260956.77000000002</v>
      </c>
      <c r="H47" s="33">
        <f>SUM(H36:H46)</f>
        <v>220460.58000000002</v>
      </c>
      <c r="I47" s="33">
        <f>SUM(I36:I46)</f>
        <v>0</v>
      </c>
    </row>
    <row r="48" spans="1:9" ht="12.75">
      <c r="A48" s="25">
        <v>10610</v>
      </c>
      <c r="B48" s="34" t="s">
        <v>59</v>
      </c>
      <c r="C48" s="26">
        <v>7685.23</v>
      </c>
      <c r="D48" s="26">
        <v>10000</v>
      </c>
      <c r="E48" s="26">
        <v>3002.03</v>
      </c>
      <c r="F48" s="26">
        <v>1010</v>
      </c>
      <c r="G48" s="26">
        <f>D48-E48</f>
        <v>6997.969999999999</v>
      </c>
      <c r="H48" s="26">
        <v>6997.97</v>
      </c>
      <c r="I48" s="28">
        <f aca="true" t="shared" si="9" ref="I48:I54">G48-H48</f>
        <v>0</v>
      </c>
    </row>
    <row r="49" spans="1:9" ht="12.75">
      <c r="A49" s="27">
        <v>10620</v>
      </c>
      <c r="B49" s="35" t="s">
        <v>60</v>
      </c>
      <c r="C49" s="28">
        <v>415472.48</v>
      </c>
      <c r="D49" s="28">
        <v>650000</v>
      </c>
      <c r="E49" s="28">
        <v>449737.5</v>
      </c>
      <c r="F49" s="28">
        <v>25171.26</v>
      </c>
      <c r="G49" s="28">
        <f aca="true" t="shared" si="10" ref="G49:G62">D49-E49</f>
        <v>200262.5</v>
      </c>
      <c r="H49" s="28">
        <v>200262.5</v>
      </c>
      <c r="I49" s="28">
        <f t="shared" si="9"/>
        <v>0</v>
      </c>
    </row>
    <row r="50" spans="1:9" ht="12.75">
      <c r="A50" s="27">
        <v>10630</v>
      </c>
      <c r="B50" s="35" t="s">
        <v>61</v>
      </c>
      <c r="C50" s="28">
        <v>14386</v>
      </c>
      <c r="D50" s="28">
        <v>55000</v>
      </c>
      <c r="E50" s="28">
        <v>23231.97</v>
      </c>
      <c r="F50" s="28">
        <v>4710.83</v>
      </c>
      <c r="G50" s="28">
        <f t="shared" si="10"/>
        <v>31768.03</v>
      </c>
      <c r="H50" s="28">
        <v>31768.03</v>
      </c>
      <c r="I50" s="28">
        <f t="shared" si="9"/>
        <v>0</v>
      </c>
    </row>
    <row r="51" spans="1:9" ht="12.75">
      <c r="A51" s="27">
        <v>10640</v>
      </c>
      <c r="B51" s="35" t="s">
        <v>62</v>
      </c>
      <c r="C51" s="28">
        <v>288737</v>
      </c>
      <c r="D51" s="28">
        <v>344877.02</v>
      </c>
      <c r="E51" s="28">
        <v>281948.41</v>
      </c>
      <c r="F51" s="28">
        <v>3030</v>
      </c>
      <c r="G51" s="28">
        <f t="shared" si="10"/>
        <v>62928.610000000044</v>
      </c>
      <c r="H51" s="28">
        <v>62928.61</v>
      </c>
      <c r="I51" s="28">
        <f t="shared" si="9"/>
        <v>0</v>
      </c>
    </row>
    <row r="52" spans="1:9" ht="12.75">
      <c r="A52" s="27">
        <v>10650</v>
      </c>
      <c r="B52" s="35" t="s">
        <v>63</v>
      </c>
      <c r="C52" s="28">
        <v>3745.6</v>
      </c>
      <c r="D52" s="28">
        <v>10000</v>
      </c>
      <c r="E52" s="28">
        <v>1694.7</v>
      </c>
      <c r="F52" s="28">
        <v>0</v>
      </c>
      <c r="G52" s="28">
        <f t="shared" si="10"/>
        <v>8305.3</v>
      </c>
      <c r="H52" s="28">
        <v>8305.3</v>
      </c>
      <c r="I52" s="28">
        <f t="shared" si="9"/>
        <v>0</v>
      </c>
    </row>
    <row r="53" spans="1:9" ht="12.75">
      <c r="A53" s="27">
        <v>10670</v>
      </c>
      <c r="B53" s="35" t="s">
        <v>64</v>
      </c>
      <c r="C53" s="28">
        <v>0</v>
      </c>
      <c r="D53" s="28">
        <v>10000</v>
      </c>
      <c r="E53" s="28">
        <v>5909.23</v>
      </c>
      <c r="F53" s="28">
        <v>0</v>
      </c>
      <c r="G53" s="28">
        <f t="shared" si="10"/>
        <v>4090.7700000000004</v>
      </c>
      <c r="H53" s="28">
        <v>4090.77</v>
      </c>
      <c r="I53" s="28">
        <f t="shared" si="9"/>
        <v>0</v>
      </c>
    </row>
    <row r="54" spans="1:9" ht="12.75">
      <c r="A54" s="27">
        <v>10680</v>
      </c>
      <c r="B54" s="36" t="s">
        <v>86</v>
      </c>
      <c r="C54" s="28">
        <v>4976.66</v>
      </c>
      <c r="D54" s="28">
        <v>15000</v>
      </c>
      <c r="E54" s="28">
        <v>5042.95</v>
      </c>
      <c r="F54" s="28">
        <v>0</v>
      </c>
      <c r="G54" s="28">
        <f t="shared" si="10"/>
        <v>9957.05</v>
      </c>
      <c r="H54" s="30">
        <v>9957.05</v>
      </c>
      <c r="I54" s="28">
        <f t="shared" si="9"/>
        <v>0</v>
      </c>
    </row>
    <row r="55" spans="1:9" ht="12.75">
      <c r="A55" s="31"/>
      <c r="B55" s="37" t="s">
        <v>65</v>
      </c>
      <c r="C55" s="33">
        <f aca="true" t="shared" si="11" ref="C55:I55">SUM(C48:C54)</f>
        <v>735002.97</v>
      </c>
      <c r="D55" s="33">
        <f t="shared" si="11"/>
        <v>1094877.02</v>
      </c>
      <c r="E55" s="33">
        <f t="shared" si="11"/>
        <v>770566.7899999998</v>
      </c>
      <c r="F55" s="33">
        <f t="shared" si="11"/>
        <v>33922.09</v>
      </c>
      <c r="G55" s="33">
        <f t="shared" si="11"/>
        <v>324310.23000000004</v>
      </c>
      <c r="H55" s="33">
        <f t="shared" si="11"/>
        <v>324310.23</v>
      </c>
      <c r="I55" s="33">
        <f t="shared" si="11"/>
        <v>0</v>
      </c>
    </row>
    <row r="56" spans="1:9" ht="12.75">
      <c r="A56" s="25">
        <v>10710</v>
      </c>
      <c r="B56" s="34" t="s">
        <v>66</v>
      </c>
      <c r="C56" s="26">
        <v>0</v>
      </c>
      <c r="D56" s="26">
        <v>1405000</v>
      </c>
      <c r="E56" s="26">
        <v>1156941.29</v>
      </c>
      <c r="F56" s="26">
        <v>779187</v>
      </c>
      <c r="G56" s="26">
        <f t="shared" si="10"/>
        <v>248058.70999999996</v>
      </c>
      <c r="H56" s="26">
        <v>248058.71</v>
      </c>
      <c r="I56" s="28">
        <f aca="true" t="shared" si="12" ref="I56:I62">G56-H56</f>
        <v>0</v>
      </c>
    </row>
    <row r="57" spans="1:57" ht="12.75">
      <c r="A57" s="27">
        <v>10720</v>
      </c>
      <c r="B57" s="35" t="s">
        <v>67</v>
      </c>
      <c r="C57" s="28">
        <v>144534.89</v>
      </c>
      <c r="D57" s="28">
        <v>200000</v>
      </c>
      <c r="E57" s="28">
        <v>63592.61</v>
      </c>
      <c r="F57" s="28">
        <v>7045.86</v>
      </c>
      <c r="G57" s="28">
        <f t="shared" si="10"/>
        <v>136407.39</v>
      </c>
      <c r="H57" s="28">
        <v>136407.39</v>
      </c>
      <c r="I57" s="28">
        <f t="shared" si="12"/>
        <v>0</v>
      </c>
      <c r="BE57">
        <v>27743.53</v>
      </c>
    </row>
    <row r="58" spans="1:9" ht="12.75">
      <c r="A58" s="27">
        <v>10730</v>
      </c>
      <c r="B58" s="35" t="s">
        <v>68</v>
      </c>
      <c r="C58" s="28">
        <v>135185.43</v>
      </c>
      <c r="D58" s="28">
        <v>1270000</v>
      </c>
      <c r="E58" s="28">
        <v>705363.39</v>
      </c>
      <c r="F58" s="28">
        <v>675776.9</v>
      </c>
      <c r="G58" s="28">
        <f t="shared" si="10"/>
        <v>564636.61</v>
      </c>
      <c r="H58" s="28">
        <v>564636.61</v>
      </c>
      <c r="I58" s="28">
        <f t="shared" si="12"/>
        <v>0</v>
      </c>
    </row>
    <row r="59" spans="1:9" ht="12.75">
      <c r="A59" s="27">
        <v>10740</v>
      </c>
      <c r="B59" s="35" t="s">
        <v>69</v>
      </c>
      <c r="C59" s="28">
        <v>575810.45</v>
      </c>
      <c r="D59" s="28">
        <v>1152000</v>
      </c>
      <c r="E59" s="28">
        <v>1117002.91</v>
      </c>
      <c r="F59" s="28">
        <v>678003</v>
      </c>
      <c r="G59" s="28">
        <f t="shared" si="10"/>
        <v>34997.090000000084</v>
      </c>
      <c r="H59" s="28">
        <v>34997.09</v>
      </c>
      <c r="I59" s="28">
        <f t="shared" si="12"/>
        <v>8.731149137020111E-11</v>
      </c>
    </row>
    <row r="60" spans="1:9" ht="12.75">
      <c r="A60" s="27">
        <v>10750</v>
      </c>
      <c r="B60" s="35" t="s">
        <v>70</v>
      </c>
      <c r="C60" s="28">
        <v>6336.15</v>
      </c>
      <c r="D60" s="28">
        <v>10000</v>
      </c>
      <c r="E60" s="28">
        <v>3870.27</v>
      </c>
      <c r="F60" s="28">
        <v>0</v>
      </c>
      <c r="G60" s="28">
        <f t="shared" si="10"/>
        <v>6129.73</v>
      </c>
      <c r="H60" s="28">
        <v>6129.73</v>
      </c>
      <c r="I60" s="28">
        <f t="shared" si="12"/>
        <v>0</v>
      </c>
    </row>
    <row r="61" spans="1:9" ht="12.75">
      <c r="A61" s="27">
        <v>10760</v>
      </c>
      <c r="B61" s="35" t="s">
        <v>71</v>
      </c>
      <c r="C61" s="28">
        <v>312391.42</v>
      </c>
      <c r="D61" s="28">
        <v>455000</v>
      </c>
      <c r="E61" s="28">
        <v>454008.16</v>
      </c>
      <c r="F61" s="28">
        <v>405347.25</v>
      </c>
      <c r="G61" s="28">
        <f t="shared" si="10"/>
        <v>991.8400000000256</v>
      </c>
      <c r="H61" s="28">
        <v>991.84</v>
      </c>
      <c r="I61" s="28">
        <f t="shared" si="12"/>
        <v>2.5579538487363607E-11</v>
      </c>
    </row>
    <row r="62" spans="1:9" ht="12.75">
      <c r="A62" s="27">
        <v>10770</v>
      </c>
      <c r="B62" s="36" t="s">
        <v>72</v>
      </c>
      <c r="C62" s="28">
        <v>25424.29</v>
      </c>
      <c r="D62" s="28">
        <v>40000</v>
      </c>
      <c r="E62" s="28">
        <v>26735.75</v>
      </c>
      <c r="F62" s="28">
        <v>0</v>
      </c>
      <c r="G62" s="28">
        <f t="shared" si="10"/>
        <v>13264.25</v>
      </c>
      <c r="H62" s="30">
        <v>13264.25</v>
      </c>
      <c r="I62" s="28">
        <f t="shared" si="12"/>
        <v>0</v>
      </c>
    </row>
    <row r="63" spans="1:9" ht="12.75">
      <c r="A63" s="31"/>
      <c r="B63" s="37" t="s">
        <v>73</v>
      </c>
      <c r="C63" s="33">
        <f aca="true" t="shared" si="13" ref="C63:I63">SUM(C56:C62)</f>
        <v>1199682.6300000001</v>
      </c>
      <c r="D63" s="33">
        <f t="shared" si="13"/>
        <v>4532000</v>
      </c>
      <c r="E63" s="33">
        <f t="shared" si="13"/>
        <v>3527514.3800000004</v>
      </c>
      <c r="F63" s="33">
        <f t="shared" si="13"/>
        <v>2545360.01</v>
      </c>
      <c r="G63" s="33">
        <f t="shared" si="13"/>
        <v>1004485.6200000001</v>
      </c>
      <c r="H63" s="33">
        <f t="shared" si="13"/>
        <v>1004485.6199999999</v>
      </c>
      <c r="I63" s="33">
        <f t="shared" si="13"/>
        <v>1.1289102985756472E-10</v>
      </c>
    </row>
    <row r="64" spans="1:9" ht="12.75">
      <c r="A64" s="25">
        <v>10810</v>
      </c>
      <c r="B64" s="34" t="s">
        <v>74</v>
      </c>
      <c r="C64" s="26">
        <v>0</v>
      </c>
      <c r="D64" s="26">
        <v>1000</v>
      </c>
      <c r="E64" s="26">
        <v>0</v>
      </c>
      <c r="F64" s="26">
        <f>E64/D64*100</f>
        <v>0</v>
      </c>
      <c r="G64" s="26">
        <f>D64-E64</f>
        <v>1000</v>
      </c>
      <c r="H64" s="26">
        <v>0</v>
      </c>
      <c r="I64" s="28">
        <f>G64-H64</f>
        <v>1000</v>
      </c>
    </row>
    <row r="65" spans="1:9" ht="12.75">
      <c r="A65" s="27">
        <v>10820</v>
      </c>
      <c r="B65" s="35" t="s">
        <v>75</v>
      </c>
      <c r="C65" s="28">
        <v>30799.69</v>
      </c>
      <c r="D65" s="28">
        <v>50000</v>
      </c>
      <c r="E65" s="28">
        <v>44572.81</v>
      </c>
      <c r="F65" s="28">
        <v>18523.96</v>
      </c>
      <c r="G65" s="28">
        <f>D65-E65</f>
        <v>5427.190000000002</v>
      </c>
      <c r="H65" s="28">
        <v>5427.19</v>
      </c>
      <c r="I65" s="28">
        <f>G65-H65</f>
        <v>0</v>
      </c>
    </row>
    <row r="66" spans="1:9" ht="12.75">
      <c r="A66" s="27">
        <v>10830</v>
      </c>
      <c r="B66" s="35" t="s">
        <v>76</v>
      </c>
      <c r="C66" s="28">
        <v>792597.31</v>
      </c>
      <c r="D66" s="28">
        <v>907151.54</v>
      </c>
      <c r="E66" s="28">
        <v>550366.77</v>
      </c>
      <c r="F66" s="28">
        <v>0</v>
      </c>
      <c r="G66" s="28">
        <f>D66-E66</f>
        <v>356784.77</v>
      </c>
      <c r="H66" s="28">
        <v>356784.77</v>
      </c>
      <c r="I66" s="28">
        <f>G66-H66</f>
        <v>0</v>
      </c>
    </row>
    <row r="67" spans="1:9" ht="12.75">
      <c r="A67" s="27">
        <v>10840</v>
      </c>
      <c r="B67" s="35" t="s">
        <v>77</v>
      </c>
      <c r="C67" s="28">
        <v>26413.27</v>
      </c>
      <c r="D67" s="28">
        <v>80000</v>
      </c>
      <c r="E67" s="28">
        <v>73928.39</v>
      </c>
      <c r="F67" s="28">
        <v>171.42</v>
      </c>
      <c r="G67" s="28">
        <f>D67-E67</f>
        <v>6071.610000000001</v>
      </c>
      <c r="H67" s="28">
        <v>6071.61</v>
      </c>
      <c r="I67" s="28">
        <f>G67-H67</f>
        <v>0</v>
      </c>
    </row>
    <row r="68" spans="1:9" ht="12.75">
      <c r="A68" s="27">
        <v>10850</v>
      </c>
      <c r="B68" s="35" t="s">
        <v>78</v>
      </c>
      <c r="C68" s="28">
        <v>0</v>
      </c>
      <c r="D68" s="28">
        <v>1000</v>
      </c>
      <c r="E68" s="28">
        <v>0</v>
      </c>
      <c r="F68" s="28">
        <f>E68/D68*100</f>
        <v>0</v>
      </c>
      <c r="G68" s="28">
        <f>D68-E68</f>
        <v>1000</v>
      </c>
      <c r="H68" s="28">
        <v>1000</v>
      </c>
      <c r="I68" s="28">
        <f>G68-H68</f>
        <v>0</v>
      </c>
    </row>
    <row r="69" spans="1:9" ht="12.75">
      <c r="A69" s="31"/>
      <c r="B69" s="32" t="s">
        <v>79</v>
      </c>
      <c r="C69" s="33">
        <f>SUM(C64:C68)</f>
        <v>849810.27</v>
      </c>
      <c r="D69" s="33">
        <f aca="true" t="shared" si="14" ref="D69:I69">SUM(D64:D68)</f>
        <v>1039151.54</v>
      </c>
      <c r="E69" s="33">
        <f t="shared" si="14"/>
        <v>668867.9700000001</v>
      </c>
      <c r="F69" s="33">
        <f t="shared" si="14"/>
        <v>18695.379999999997</v>
      </c>
      <c r="G69" s="33">
        <f t="shared" si="14"/>
        <v>370283.57</v>
      </c>
      <c r="H69" s="33">
        <f t="shared" si="14"/>
        <v>369283.57</v>
      </c>
      <c r="I69" s="33">
        <f t="shared" si="14"/>
        <v>1000</v>
      </c>
    </row>
    <row r="70" spans="1:9" ht="12.75">
      <c r="A70" s="27">
        <v>10920</v>
      </c>
      <c r="B70" s="35" t="s">
        <v>140</v>
      </c>
      <c r="C70" s="28"/>
      <c r="D70" s="28">
        <v>8000000</v>
      </c>
      <c r="E70" s="28">
        <v>0</v>
      </c>
      <c r="F70" s="28">
        <v>0</v>
      </c>
      <c r="G70" s="28">
        <v>8000000</v>
      </c>
      <c r="H70" s="28">
        <v>0</v>
      </c>
      <c r="I70" s="28">
        <f>G70-H70</f>
        <v>8000000</v>
      </c>
    </row>
    <row r="71" spans="1:9" ht="12.75">
      <c r="A71" s="27">
        <v>10930</v>
      </c>
      <c r="B71" s="35" t="s">
        <v>141</v>
      </c>
      <c r="C71" s="28"/>
      <c r="D71" s="28">
        <v>2500000</v>
      </c>
      <c r="E71" s="28">
        <v>0</v>
      </c>
      <c r="F71" s="28">
        <v>0</v>
      </c>
      <c r="G71" s="28">
        <v>2500000</v>
      </c>
      <c r="H71" s="28">
        <v>0</v>
      </c>
      <c r="I71" s="28">
        <f>G71-H71</f>
        <v>2500000</v>
      </c>
    </row>
    <row r="72" spans="1:9" ht="12.75">
      <c r="A72" s="27">
        <v>10940</v>
      </c>
      <c r="B72" s="35" t="s">
        <v>142</v>
      </c>
      <c r="C72" s="28"/>
      <c r="D72" s="28">
        <v>7454396.11</v>
      </c>
      <c r="E72" s="28">
        <v>0</v>
      </c>
      <c r="F72" s="28">
        <v>0</v>
      </c>
      <c r="G72" s="28">
        <v>7454396.11</v>
      </c>
      <c r="H72" s="28">
        <v>0</v>
      </c>
      <c r="I72" s="28">
        <f>G72-H72</f>
        <v>7454396.11</v>
      </c>
    </row>
    <row r="73" spans="1:9" ht="12.75">
      <c r="A73" s="27">
        <v>10960</v>
      </c>
      <c r="B73" s="35" t="s">
        <v>143</v>
      </c>
      <c r="C73" s="28"/>
      <c r="D73" s="28">
        <v>2000000</v>
      </c>
      <c r="E73" s="28">
        <v>0</v>
      </c>
      <c r="F73" s="28">
        <v>0</v>
      </c>
      <c r="G73" s="28">
        <v>2000000</v>
      </c>
      <c r="H73" s="28">
        <v>0</v>
      </c>
      <c r="I73" s="28">
        <f>G73-H73</f>
        <v>2000000</v>
      </c>
    </row>
    <row r="74" spans="1:9" ht="12.75">
      <c r="A74" s="31"/>
      <c r="B74" s="32" t="s">
        <v>144</v>
      </c>
      <c r="C74" s="33">
        <f>SUM(C70:C73)</f>
        <v>0</v>
      </c>
      <c r="D74" s="33">
        <f aca="true" t="shared" si="15" ref="D74:I74">SUM(D70:D73)</f>
        <v>19954396.11</v>
      </c>
      <c r="E74" s="33">
        <f t="shared" si="15"/>
        <v>0</v>
      </c>
      <c r="F74" s="33">
        <f t="shared" si="15"/>
        <v>0</v>
      </c>
      <c r="G74" s="33">
        <f t="shared" si="15"/>
        <v>19954396.11</v>
      </c>
      <c r="H74" s="33">
        <f t="shared" si="15"/>
        <v>0</v>
      </c>
      <c r="I74" s="33">
        <f t="shared" si="15"/>
        <v>19954396.11</v>
      </c>
    </row>
    <row r="75" spans="1:9" ht="15.75">
      <c r="A75" s="38"/>
      <c r="B75" s="39" t="s">
        <v>80</v>
      </c>
      <c r="C75" s="39">
        <f>C10+C24+C34+C47+C55+C63+C69</f>
        <v>20195688.45</v>
      </c>
      <c r="D75" s="39">
        <f aca="true" t="shared" si="16" ref="D75:I75">D10+D24+D34+D47+D55+D63+D69+D74</f>
        <v>45795097.78</v>
      </c>
      <c r="E75" s="39">
        <f t="shared" si="16"/>
        <v>16573022.150000002</v>
      </c>
      <c r="F75" s="39">
        <f t="shared" si="16"/>
        <v>3484157.0399999996</v>
      </c>
      <c r="G75" s="39">
        <f t="shared" si="16"/>
        <v>29222075.630000003</v>
      </c>
      <c r="H75" s="39">
        <f t="shared" si="16"/>
        <v>9172709.190000001</v>
      </c>
      <c r="I75" s="39">
        <f t="shared" si="16"/>
        <v>20015114.25</v>
      </c>
    </row>
    <row r="76" spans="7:8" ht="12.75">
      <c r="G76" s="40"/>
      <c r="H76" s="40"/>
    </row>
    <row r="77" spans="3:9" ht="12.75">
      <c r="C77" s="40"/>
      <c r="D77" s="40">
        <f>D75-45795097.78</f>
        <v>0</v>
      </c>
      <c r="E77" s="40">
        <f>E75-16573002.15</f>
        <v>20.000000001862645</v>
      </c>
      <c r="F77" s="40">
        <f>F75-3484157.24</f>
        <v>-0.2000000006519258</v>
      </c>
      <c r="G77" s="40">
        <f>G75-29222075.63</f>
        <v>0</v>
      </c>
      <c r="I77" s="40"/>
    </row>
  </sheetData>
  <printOptions/>
  <pageMargins left="0.75" right="0.75" top="1" bottom="1" header="0.5" footer="0.5"/>
  <pageSetup horizontalDpi="1200" verticalDpi="12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D1">
      <selection activeCell="B20" sqref="B20"/>
    </sheetView>
  </sheetViews>
  <sheetFormatPr defaultColWidth="9.140625" defaultRowHeight="12.75"/>
  <cols>
    <col min="1" max="1" width="10.421875" style="0" bestFit="1" customWidth="1"/>
    <col min="2" max="2" width="52.8515625" style="0" bestFit="1" customWidth="1"/>
    <col min="3" max="4" width="17.28125" style="0" bestFit="1" customWidth="1"/>
    <col min="5" max="6" width="16.00390625" style="0" bestFit="1" customWidth="1"/>
    <col min="7" max="7" width="18.28125" style="0" bestFit="1" customWidth="1"/>
    <col min="8" max="8" width="15.28125" style="0" bestFit="1" customWidth="1"/>
    <col min="9" max="9" width="16.00390625" style="0" bestFit="1" customWidth="1"/>
  </cols>
  <sheetData>
    <row r="1" spans="1:9" s="21" customFormat="1" ht="18" customHeight="1">
      <c r="A1" s="16" t="s">
        <v>134</v>
      </c>
      <c r="B1" s="16"/>
      <c r="C1" s="16"/>
      <c r="D1" s="16"/>
      <c r="E1" s="16"/>
      <c r="F1" s="16"/>
      <c r="G1" s="44"/>
      <c r="H1" s="45"/>
      <c r="I1" s="19"/>
    </row>
    <row r="2" spans="1:9" s="21" customFormat="1" ht="63" customHeight="1">
      <c r="A2" s="22" t="s">
        <v>10</v>
      </c>
      <c r="B2" s="22" t="s">
        <v>11</v>
      </c>
      <c r="C2" s="22" t="s">
        <v>12</v>
      </c>
      <c r="D2" s="22" t="s">
        <v>13</v>
      </c>
      <c r="E2" s="22" t="s">
        <v>14</v>
      </c>
      <c r="F2" s="23" t="s">
        <v>85</v>
      </c>
      <c r="G2" s="22" t="s">
        <v>15</v>
      </c>
      <c r="H2" s="24" t="s">
        <v>82</v>
      </c>
      <c r="I2" s="22" t="s">
        <v>83</v>
      </c>
    </row>
    <row r="3" spans="1:9" ht="25.5">
      <c r="A3" s="31">
        <v>20110</v>
      </c>
      <c r="B3" s="46" t="s">
        <v>87</v>
      </c>
      <c r="C3" s="47">
        <v>858508.67</v>
      </c>
      <c r="D3" s="47">
        <v>1200000</v>
      </c>
      <c r="E3" s="47">
        <v>157450.62</v>
      </c>
      <c r="F3" s="47">
        <v>157450.62</v>
      </c>
      <c r="G3" s="47">
        <f>D3-E3</f>
        <v>1042549.38</v>
      </c>
      <c r="H3" s="48">
        <v>0</v>
      </c>
      <c r="I3" s="47">
        <f>D3-E3</f>
        <v>1042549.38</v>
      </c>
    </row>
    <row r="4" spans="1:9" ht="25.5">
      <c r="A4" s="31">
        <v>20115</v>
      </c>
      <c r="B4" s="46" t="s">
        <v>88</v>
      </c>
      <c r="C4" s="47">
        <v>1587168.58</v>
      </c>
      <c r="D4" s="47">
        <v>813000</v>
      </c>
      <c r="E4" s="47">
        <v>712831.42</v>
      </c>
      <c r="F4" s="47">
        <v>712831.42</v>
      </c>
      <c r="G4" s="47">
        <f aca="true" t="shared" si="0" ref="G4:G13">D4-E4</f>
        <v>100168.57999999996</v>
      </c>
      <c r="H4" s="48">
        <v>0</v>
      </c>
      <c r="I4" s="47">
        <f aca="true" t="shared" si="1" ref="I4:I13">D4-E4</f>
        <v>100168.57999999996</v>
      </c>
    </row>
    <row r="5" spans="1:9" ht="38.25">
      <c r="A5" s="31">
        <v>20120</v>
      </c>
      <c r="B5" s="46" t="s">
        <v>89</v>
      </c>
      <c r="C5" s="47">
        <v>17213080.11</v>
      </c>
      <c r="D5" s="47">
        <v>21920609</v>
      </c>
      <c r="E5" s="47">
        <v>11260438</v>
      </c>
      <c r="F5" s="47">
        <v>9976613.92</v>
      </c>
      <c r="G5" s="47">
        <f t="shared" si="0"/>
        <v>10660171</v>
      </c>
      <c r="H5" s="48">
        <v>0</v>
      </c>
      <c r="I5" s="47">
        <f t="shared" si="1"/>
        <v>10660171</v>
      </c>
    </row>
    <row r="6" spans="1:9" ht="12.75">
      <c r="A6" s="31">
        <v>20130</v>
      </c>
      <c r="B6" s="46" t="s">
        <v>90</v>
      </c>
      <c r="C6" s="47">
        <v>7344730.05</v>
      </c>
      <c r="D6" s="47">
        <v>5000000</v>
      </c>
      <c r="E6" s="47">
        <v>1964266.3</v>
      </c>
      <c r="F6" s="47">
        <v>382820.8</v>
      </c>
      <c r="G6" s="47">
        <f t="shared" si="0"/>
        <v>3035733.7</v>
      </c>
      <c r="H6" s="48">
        <v>0</v>
      </c>
      <c r="I6" s="47">
        <f t="shared" si="1"/>
        <v>3035733.7</v>
      </c>
    </row>
    <row r="7" spans="1:9" ht="25.5">
      <c r="A7" s="31">
        <v>20140</v>
      </c>
      <c r="B7" s="46" t="s">
        <v>91</v>
      </c>
      <c r="C7" s="47">
        <v>7619794.51</v>
      </c>
      <c r="D7" s="47">
        <v>7705732.87</v>
      </c>
      <c r="E7" s="47">
        <v>7507033.43</v>
      </c>
      <c r="F7" s="47">
        <v>2860918.41</v>
      </c>
      <c r="G7" s="47">
        <f t="shared" si="0"/>
        <v>198699.4400000004</v>
      </c>
      <c r="H7" s="48">
        <v>0</v>
      </c>
      <c r="I7" s="47">
        <f t="shared" si="1"/>
        <v>198699.4400000004</v>
      </c>
    </row>
    <row r="8" spans="1:9" ht="25.5">
      <c r="A8" s="31">
        <v>20150</v>
      </c>
      <c r="B8" s="46" t="s">
        <v>92</v>
      </c>
      <c r="C8" s="47">
        <v>16352620.8</v>
      </c>
      <c r="D8" s="47">
        <v>22141858.32</v>
      </c>
      <c r="E8" s="47">
        <v>14822425.34</v>
      </c>
      <c r="F8" s="47">
        <v>13474976.62</v>
      </c>
      <c r="G8" s="47">
        <f t="shared" si="0"/>
        <v>7319432.98</v>
      </c>
      <c r="H8" s="48">
        <v>0</v>
      </c>
      <c r="I8" s="47">
        <f t="shared" si="1"/>
        <v>7319432.98</v>
      </c>
    </row>
    <row r="9" spans="1:9" ht="38.25">
      <c r="A9" s="31">
        <v>20160</v>
      </c>
      <c r="B9" s="46" t="s">
        <v>93</v>
      </c>
      <c r="C9" s="47">
        <v>30000000</v>
      </c>
      <c r="D9" s="47">
        <v>2220000</v>
      </c>
      <c r="E9" s="47">
        <v>458.08</v>
      </c>
      <c r="F9" s="47">
        <v>0</v>
      </c>
      <c r="G9" s="47">
        <f t="shared" si="0"/>
        <v>2219541.92</v>
      </c>
      <c r="H9" s="48">
        <v>0</v>
      </c>
      <c r="I9" s="47">
        <f t="shared" si="1"/>
        <v>2219541.92</v>
      </c>
    </row>
    <row r="10" spans="1:9" ht="25.5">
      <c r="A10" s="31">
        <v>20170</v>
      </c>
      <c r="B10" s="46" t="s">
        <v>94</v>
      </c>
      <c r="C10" s="47">
        <v>80258786.12</v>
      </c>
      <c r="D10" s="47">
        <v>8300000</v>
      </c>
      <c r="E10" s="47">
        <v>6268633.3</v>
      </c>
      <c r="F10" s="47">
        <v>6218441.63</v>
      </c>
      <c r="G10" s="47">
        <f t="shared" si="0"/>
        <v>2031366.7000000002</v>
      </c>
      <c r="H10" s="48">
        <v>0</v>
      </c>
      <c r="I10" s="47">
        <f t="shared" si="1"/>
        <v>2031366.7000000002</v>
      </c>
    </row>
    <row r="11" spans="1:9" ht="25.5">
      <c r="A11" s="31">
        <v>20185</v>
      </c>
      <c r="B11" s="46" t="s">
        <v>95</v>
      </c>
      <c r="C11" s="47">
        <v>40742110.81</v>
      </c>
      <c r="D11" s="47">
        <v>750000</v>
      </c>
      <c r="E11" s="47">
        <v>746582.21</v>
      </c>
      <c r="F11" s="47">
        <v>15340.82</v>
      </c>
      <c r="G11" s="47">
        <f t="shared" si="0"/>
        <v>3417.7900000000373</v>
      </c>
      <c r="H11" s="48">
        <v>0</v>
      </c>
      <c r="I11" s="47">
        <f t="shared" si="1"/>
        <v>3417.7900000000373</v>
      </c>
    </row>
    <row r="12" spans="1:9" ht="25.5">
      <c r="A12" s="31">
        <v>20190</v>
      </c>
      <c r="B12" s="46" t="s">
        <v>96</v>
      </c>
      <c r="C12" s="47">
        <v>50519742.68</v>
      </c>
      <c r="D12" s="47">
        <v>48471205.98</v>
      </c>
      <c r="E12" s="47">
        <v>20897615.65</v>
      </c>
      <c r="F12" s="47">
        <v>199302.65</v>
      </c>
      <c r="G12" s="47">
        <f t="shared" si="0"/>
        <v>27573590.33</v>
      </c>
      <c r="H12" s="48">
        <v>0</v>
      </c>
      <c r="I12" s="47">
        <f t="shared" si="1"/>
        <v>27573590.33</v>
      </c>
    </row>
    <row r="13" spans="1:9" ht="36.75" customHeight="1">
      <c r="A13" s="31">
        <v>20195</v>
      </c>
      <c r="B13" s="46" t="s">
        <v>97</v>
      </c>
      <c r="C13" s="47">
        <v>961292.67</v>
      </c>
      <c r="D13" s="47">
        <v>1528794.02</v>
      </c>
      <c r="E13" s="47">
        <v>640037.32</v>
      </c>
      <c r="F13" s="47">
        <v>14281.32</v>
      </c>
      <c r="G13" s="47">
        <f t="shared" si="0"/>
        <v>888756.7000000001</v>
      </c>
      <c r="H13" s="48">
        <v>0</v>
      </c>
      <c r="I13" s="47">
        <f t="shared" si="1"/>
        <v>888756.7000000001</v>
      </c>
    </row>
    <row r="14" spans="1:9" s="3" customFormat="1" ht="12.75">
      <c r="A14" s="43"/>
      <c r="B14" s="49" t="s">
        <v>98</v>
      </c>
      <c r="C14" s="33">
        <f>SUM(C3:C13)</f>
        <v>253457835</v>
      </c>
      <c r="D14" s="33">
        <f aca="true" t="shared" si="2" ref="D14:I14">SUM(D3:D13)</f>
        <v>120051200.18999998</v>
      </c>
      <c r="E14" s="33">
        <f t="shared" si="2"/>
        <v>64977771.669999994</v>
      </c>
      <c r="F14" s="33">
        <f t="shared" si="2"/>
        <v>34012978.21</v>
      </c>
      <c r="G14" s="33">
        <f t="shared" si="2"/>
        <v>55073428.519999996</v>
      </c>
      <c r="H14" s="33">
        <f t="shared" si="2"/>
        <v>0</v>
      </c>
      <c r="I14" s="33">
        <f t="shared" si="2"/>
        <v>55073428.519999996</v>
      </c>
    </row>
    <row r="15" spans="1:9" ht="12.75">
      <c r="A15" s="31">
        <v>20210</v>
      </c>
      <c r="B15" s="47" t="s">
        <v>99</v>
      </c>
      <c r="C15" s="47">
        <v>15523.08</v>
      </c>
      <c r="D15" s="47">
        <v>200000</v>
      </c>
      <c r="E15" s="47">
        <v>76689.88</v>
      </c>
      <c r="F15" s="47">
        <v>9100</v>
      </c>
      <c r="G15" s="47">
        <f>D15-E15</f>
        <v>123310.12</v>
      </c>
      <c r="H15" s="48">
        <v>0</v>
      </c>
      <c r="I15" s="47">
        <f>D15-E15</f>
        <v>123310.12</v>
      </c>
    </row>
    <row r="16" spans="1:9" ht="12.75">
      <c r="A16" s="31">
        <v>20220</v>
      </c>
      <c r="B16" s="47" t="s">
        <v>100</v>
      </c>
      <c r="C16" s="47">
        <v>322921.78</v>
      </c>
      <c r="D16" s="47">
        <v>600000</v>
      </c>
      <c r="E16" s="47">
        <v>193739.6</v>
      </c>
      <c r="F16" s="47">
        <v>64986.8</v>
      </c>
      <c r="G16" s="47">
        <f>D16-E16</f>
        <v>406260.4</v>
      </c>
      <c r="H16" s="48">
        <v>0</v>
      </c>
      <c r="I16" s="47">
        <f>D16-E16</f>
        <v>406260.4</v>
      </c>
    </row>
    <row r="17" spans="1:9" ht="38.25">
      <c r="A17" s="31">
        <v>20225</v>
      </c>
      <c r="B17" s="46" t="s">
        <v>101</v>
      </c>
      <c r="C17" s="47"/>
      <c r="D17" s="47">
        <v>700000</v>
      </c>
      <c r="E17" s="47">
        <v>600000</v>
      </c>
      <c r="F17" s="47">
        <v>600000</v>
      </c>
      <c r="G17" s="47">
        <f>D17-E17</f>
        <v>100000</v>
      </c>
      <c r="H17" s="48">
        <v>0</v>
      </c>
      <c r="I17" s="47">
        <f>D17-E17</f>
        <v>100000</v>
      </c>
    </row>
    <row r="18" spans="1:9" ht="25.5">
      <c r="A18" s="31">
        <v>20230</v>
      </c>
      <c r="B18" s="46" t="s">
        <v>102</v>
      </c>
      <c r="C18" s="47">
        <v>128198.8</v>
      </c>
      <c r="D18" s="47">
        <v>990000</v>
      </c>
      <c r="E18" s="47">
        <v>708292.8</v>
      </c>
      <c r="F18" s="47">
        <v>376492.8</v>
      </c>
      <c r="G18" s="47">
        <f>D18-E18</f>
        <v>281707.19999999995</v>
      </c>
      <c r="H18" s="48">
        <v>0</v>
      </c>
      <c r="I18" s="47">
        <f>D18-E18</f>
        <v>281707.19999999995</v>
      </c>
    </row>
    <row r="19" spans="1:9" s="3" customFormat="1" ht="12.75">
      <c r="A19" s="43"/>
      <c r="B19" s="49" t="s">
        <v>137</v>
      </c>
      <c r="C19" s="33">
        <f>SUM(C15:C18)</f>
        <v>466643.66000000003</v>
      </c>
      <c r="D19" s="33">
        <f aca="true" t="shared" si="3" ref="D19:I19">SUM(D15:D18)</f>
        <v>2490000</v>
      </c>
      <c r="E19" s="33">
        <f t="shared" si="3"/>
        <v>1578722.28</v>
      </c>
      <c r="F19" s="33">
        <f t="shared" si="3"/>
        <v>1050579.6</v>
      </c>
      <c r="G19" s="33">
        <f t="shared" si="3"/>
        <v>911277.72</v>
      </c>
      <c r="H19" s="33">
        <f t="shared" si="3"/>
        <v>0</v>
      </c>
      <c r="I19" s="33">
        <f t="shared" si="3"/>
        <v>911277.72</v>
      </c>
    </row>
    <row r="20" spans="2:9" ht="15.75">
      <c r="B20" s="55" t="s">
        <v>80</v>
      </c>
      <c r="C20" s="39">
        <f>C14+C19</f>
        <v>253924478.66</v>
      </c>
      <c r="D20" s="39">
        <f aca="true" t="shared" si="4" ref="D20:I20">D14+D19</f>
        <v>122541200.18999998</v>
      </c>
      <c r="E20" s="39">
        <f t="shared" si="4"/>
        <v>66556493.949999996</v>
      </c>
      <c r="F20" s="39">
        <f t="shared" si="4"/>
        <v>35063557.81</v>
      </c>
      <c r="G20" s="39">
        <f t="shared" si="4"/>
        <v>55984706.239999995</v>
      </c>
      <c r="H20" s="39">
        <f t="shared" si="4"/>
        <v>0</v>
      </c>
      <c r="I20" s="39">
        <f t="shared" si="4"/>
        <v>55984706.239999995</v>
      </c>
    </row>
    <row r="21" spans="7:8" ht="12.75">
      <c r="G21" s="40"/>
      <c r="H21" s="40"/>
    </row>
    <row r="22" spans="2:9" ht="12.75">
      <c r="B22" s="40"/>
      <c r="C22" s="40"/>
      <c r="D22" s="40"/>
      <c r="E22" s="40"/>
      <c r="F22" s="40"/>
      <c r="G22" s="40"/>
      <c r="H22" s="40"/>
      <c r="I22" s="40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horizontalDpi="1200" verticalDpi="12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B11">
      <selection activeCell="H22" sqref="H22"/>
    </sheetView>
  </sheetViews>
  <sheetFormatPr defaultColWidth="9.140625" defaultRowHeight="12.75"/>
  <cols>
    <col min="1" max="1" width="10.8515625" style="0" customWidth="1"/>
    <col min="2" max="2" width="29.7109375" style="0" customWidth="1"/>
    <col min="3" max="4" width="17.28125" style="0" bestFit="1" customWidth="1"/>
    <col min="5" max="5" width="16.00390625" style="0" bestFit="1" customWidth="1"/>
    <col min="6" max="6" width="15.00390625" style="0" bestFit="1" customWidth="1"/>
    <col min="7" max="7" width="18.8515625" style="0" bestFit="1" customWidth="1"/>
    <col min="8" max="8" width="16.00390625" style="0" bestFit="1" customWidth="1"/>
    <col min="9" max="9" width="16.421875" style="0" customWidth="1"/>
  </cols>
  <sheetData>
    <row r="1" spans="1:9" s="21" customFormat="1" ht="18" customHeight="1">
      <c r="A1" s="16" t="s">
        <v>138</v>
      </c>
      <c r="B1" s="16"/>
      <c r="C1" s="16"/>
      <c r="D1" s="17"/>
      <c r="E1" s="20"/>
      <c r="F1" s="20"/>
      <c r="G1" s="20"/>
      <c r="H1" s="20"/>
      <c r="I1" s="20"/>
    </row>
    <row r="2" spans="1:9" s="21" customFormat="1" ht="53.25" customHeight="1">
      <c r="A2" s="22" t="s">
        <v>10</v>
      </c>
      <c r="B2" s="22" t="s">
        <v>11</v>
      </c>
      <c r="C2" s="22" t="s">
        <v>12</v>
      </c>
      <c r="D2" s="22" t="s">
        <v>13</v>
      </c>
      <c r="E2" s="22" t="s">
        <v>103</v>
      </c>
      <c r="F2" s="23" t="s">
        <v>85</v>
      </c>
      <c r="G2" s="22" t="s">
        <v>139</v>
      </c>
      <c r="H2" s="24" t="s">
        <v>135</v>
      </c>
      <c r="I2" s="22" t="s">
        <v>136</v>
      </c>
    </row>
    <row r="3" spans="1:9" ht="25.5">
      <c r="A3" s="31">
        <v>10110</v>
      </c>
      <c r="B3" s="50" t="s">
        <v>104</v>
      </c>
      <c r="C3" s="47">
        <v>100000</v>
      </c>
      <c r="D3" s="47">
        <v>100000</v>
      </c>
      <c r="E3" s="47">
        <v>50000</v>
      </c>
      <c r="F3" s="47">
        <v>0</v>
      </c>
      <c r="G3" s="47">
        <f>D3-E3</f>
        <v>50000</v>
      </c>
      <c r="H3" s="48">
        <v>0</v>
      </c>
      <c r="I3" s="47">
        <f>D3-E3</f>
        <v>50000</v>
      </c>
    </row>
    <row r="4" spans="1:9" ht="25.5">
      <c r="A4" s="31">
        <v>10120</v>
      </c>
      <c r="B4" s="50" t="s">
        <v>105</v>
      </c>
      <c r="C4" s="47">
        <v>320000</v>
      </c>
      <c r="D4" s="47">
        <v>200000</v>
      </c>
      <c r="E4" s="47">
        <v>0</v>
      </c>
      <c r="F4" s="47">
        <v>0</v>
      </c>
      <c r="G4" s="47">
        <f aca="true" t="shared" si="0" ref="G4:G12">D4-E4</f>
        <v>200000</v>
      </c>
      <c r="H4" s="48">
        <v>0</v>
      </c>
      <c r="I4" s="47">
        <f aca="true" t="shared" si="1" ref="I4:I11">D4-E4</f>
        <v>200000</v>
      </c>
    </row>
    <row r="5" spans="1:9" ht="25.5">
      <c r="A5" s="31">
        <v>10130</v>
      </c>
      <c r="B5" s="50" t="s">
        <v>106</v>
      </c>
      <c r="C5" s="47">
        <v>250000</v>
      </c>
      <c r="D5" s="47">
        <v>200000</v>
      </c>
      <c r="E5" s="47">
        <v>0</v>
      </c>
      <c r="F5" s="47">
        <v>0</v>
      </c>
      <c r="G5" s="47">
        <f t="shared" si="0"/>
        <v>200000</v>
      </c>
      <c r="H5" s="48">
        <v>0</v>
      </c>
      <c r="I5" s="47">
        <f t="shared" si="1"/>
        <v>200000</v>
      </c>
    </row>
    <row r="6" spans="1:9" ht="25.5">
      <c r="A6" s="31">
        <v>10140</v>
      </c>
      <c r="B6" s="50" t="s">
        <v>107</v>
      </c>
      <c r="C6" s="47">
        <v>200000</v>
      </c>
      <c r="D6" s="47">
        <v>200000</v>
      </c>
      <c r="E6" s="47">
        <v>200000</v>
      </c>
      <c r="F6" s="47">
        <v>0</v>
      </c>
      <c r="G6" s="47">
        <f t="shared" si="0"/>
        <v>0</v>
      </c>
      <c r="H6" s="48">
        <v>0</v>
      </c>
      <c r="I6" s="47">
        <f t="shared" si="1"/>
        <v>0</v>
      </c>
    </row>
    <row r="7" spans="1:9" ht="25.5">
      <c r="A7" s="31">
        <v>10150</v>
      </c>
      <c r="B7" s="50" t="s">
        <v>108</v>
      </c>
      <c r="C7" s="47">
        <v>0</v>
      </c>
      <c r="D7" s="47">
        <v>0</v>
      </c>
      <c r="E7" s="47">
        <v>0</v>
      </c>
      <c r="F7" s="47">
        <v>0</v>
      </c>
      <c r="G7" s="47">
        <f t="shared" si="0"/>
        <v>0</v>
      </c>
      <c r="H7" s="48">
        <v>0</v>
      </c>
      <c r="I7" s="47">
        <f t="shared" si="1"/>
        <v>0</v>
      </c>
    </row>
    <row r="8" spans="1:9" ht="38.25">
      <c r="A8" s="31">
        <v>10160</v>
      </c>
      <c r="B8" s="50" t="s">
        <v>109</v>
      </c>
      <c r="C8" s="47">
        <v>0</v>
      </c>
      <c r="D8" s="47">
        <v>0</v>
      </c>
      <c r="E8" s="47">
        <v>0</v>
      </c>
      <c r="F8" s="47">
        <v>0</v>
      </c>
      <c r="G8" s="47">
        <f t="shared" si="0"/>
        <v>0</v>
      </c>
      <c r="H8" s="48">
        <v>0</v>
      </c>
      <c r="I8" s="47">
        <f t="shared" si="1"/>
        <v>0</v>
      </c>
    </row>
    <row r="9" spans="1:9" ht="25.5">
      <c r="A9" s="31">
        <v>10170</v>
      </c>
      <c r="B9" s="50" t="s">
        <v>110</v>
      </c>
      <c r="C9" s="47">
        <v>307808.3</v>
      </c>
      <c r="D9" s="47">
        <v>307808.3</v>
      </c>
      <c r="E9" s="47">
        <v>538664.3</v>
      </c>
      <c r="F9" s="47">
        <v>230856</v>
      </c>
      <c r="G9" s="47">
        <f t="shared" si="0"/>
        <v>-230856.00000000006</v>
      </c>
      <c r="H9" s="48">
        <v>0</v>
      </c>
      <c r="I9" s="47">
        <f t="shared" si="1"/>
        <v>-230856.00000000006</v>
      </c>
    </row>
    <row r="10" spans="1:9" ht="27" customHeight="1">
      <c r="A10" s="31">
        <v>10180</v>
      </c>
      <c r="B10" s="50" t="s">
        <v>111</v>
      </c>
      <c r="C10" s="47">
        <v>2411336.96</v>
      </c>
      <c r="D10" s="47">
        <v>7500000</v>
      </c>
      <c r="E10" s="47">
        <v>12704117.39</v>
      </c>
      <c r="F10" s="47">
        <v>0</v>
      </c>
      <c r="G10" s="47">
        <f t="shared" si="0"/>
        <v>-5204117.390000001</v>
      </c>
      <c r="H10" s="48">
        <v>0</v>
      </c>
      <c r="I10" s="47">
        <f t="shared" si="1"/>
        <v>-5204117.390000001</v>
      </c>
    </row>
    <row r="11" spans="1:9" ht="38.25">
      <c r="A11" s="31">
        <v>10190</v>
      </c>
      <c r="B11" s="50" t="s">
        <v>112</v>
      </c>
      <c r="C11" s="47">
        <v>2410273.48</v>
      </c>
      <c r="D11" s="47">
        <v>897615.65</v>
      </c>
      <c r="E11" s="47">
        <v>897615.65</v>
      </c>
      <c r="F11" s="47">
        <v>0</v>
      </c>
      <c r="G11" s="47">
        <f t="shared" si="0"/>
        <v>0</v>
      </c>
      <c r="H11" s="48">
        <v>0</v>
      </c>
      <c r="I11" s="47">
        <f t="shared" si="1"/>
        <v>0</v>
      </c>
    </row>
    <row r="12" spans="1:9" s="3" customFormat="1" ht="12.75">
      <c r="A12" s="51"/>
      <c r="B12" s="52" t="s">
        <v>113</v>
      </c>
      <c r="C12" s="33">
        <f>SUM(C3:C11)</f>
        <v>5999418.74</v>
      </c>
      <c r="D12" s="33">
        <f>SUM(D3:D11)</f>
        <v>9405423.950000001</v>
      </c>
      <c r="E12" s="33">
        <f>SUM(E3:E11)</f>
        <v>14390397.340000002</v>
      </c>
      <c r="F12" s="33">
        <f>SUM(F3:F11)</f>
        <v>230856</v>
      </c>
      <c r="G12" s="33">
        <f t="shared" si="0"/>
        <v>-4984973.390000001</v>
      </c>
      <c r="H12" s="48">
        <v>0</v>
      </c>
      <c r="I12" s="33">
        <f>SUM(I3:I11)</f>
        <v>-4984973.390000001</v>
      </c>
    </row>
    <row r="13" spans="1:9" ht="25.5">
      <c r="A13" s="31">
        <v>20105</v>
      </c>
      <c r="B13" s="50" t="s">
        <v>114</v>
      </c>
      <c r="C13" s="47">
        <v>1291142.25</v>
      </c>
      <c r="D13" s="47">
        <v>0</v>
      </c>
      <c r="E13" s="47">
        <v>0</v>
      </c>
      <c r="F13" s="48">
        <v>0</v>
      </c>
      <c r="G13" s="47">
        <f>D13-E13</f>
        <v>0</v>
      </c>
      <c r="H13" s="48">
        <v>0</v>
      </c>
      <c r="I13" s="47">
        <f aca="true" t="shared" si="2" ref="I13:I30">D13-E13</f>
        <v>0</v>
      </c>
    </row>
    <row r="14" spans="1:9" ht="25.5">
      <c r="A14" s="31">
        <v>20110</v>
      </c>
      <c r="B14" s="50" t="s">
        <v>115</v>
      </c>
      <c r="C14" s="47">
        <v>2798209.72</v>
      </c>
      <c r="D14" s="47">
        <v>13244115.1</v>
      </c>
      <c r="E14" s="47">
        <v>13244115.1</v>
      </c>
      <c r="F14" s="47">
        <v>76956.17</v>
      </c>
      <c r="G14" s="47">
        <f aca="true" t="shared" si="3" ref="G14:G24">D14-E14</f>
        <v>0</v>
      </c>
      <c r="H14" s="48">
        <f>G14/E14*100</f>
        <v>0</v>
      </c>
      <c r="I14" s="47">
        <f t="shared" si="2"/>
        <v>0</v>
      </c>
    </row>
    <row r="15" spans="1:9" ht="25.5">
      <c r="A15" s="31">
        <v>20115</v>
      </c>
      <c r="B15" s="50" t="s">
        <v>116</v>
      </c>
      <c r="C15" s="47">
        <v>6140800</v>
      </c>
      <c r="D15" s="47">
        <v>0</v>
      </c>
      <c r="E15" s="47">
        <v>0</v>
      </c>
      <c r="F15" s="48">
        <v>0</v>
      </c>
      <c r="G15" s="47">
        <f t="shared" si="3"/>
        <v>0</v>
      </c>
      <c r="H15" s="48">
        <v>0</v>
      </c>
      <c r="I15" s="47">
        <f t="shared" si="2"/>
        <v>0</v>
      </c>
    </row>
    <row r="16" spans="1:9" ht="25.5">
      <c r="A16" s="31">
        <v>20120</v>
      </c>
      <c r="B16" s="50" t="s">
        <v>117</v>
      </c>
      <c r="C16" s="47">
        <v>1896357.45</v>
      </c>
      <c r="D16" s="47">
        <v>1000000</v>
      </c>
      <c r="E16" s="47">
        <v>1587697.01</v>
      </c>
      <c r="F16" s="48">
        <v>0</v>
      </c>
      <c r="G16" s="47">
        <f t="shared" si="3"/>
        <v>-587697.01</v>
      </c>
      <c r="H16" s="48">
        <v>0</v>
      </c>
      <c r="I16" s="47">
        <f t="shared" si="2"/>
        <v>-587697.01</v>
      </c>
    </row>
    <row r="17" spans="1:9" ht="25.5" customHeight="1">
      <c r="A17" s="31">
        <v>20125</v>
      </c>
      <c r="B17" s="50" t="s">
        <v>118</v>
      </c>
      <c r="C17" s="47">
        <v>3766395.03</v>
      </c>
      <c r="D17" s="47">
        <v>5153476.09</v>
      </c>
      <c r="E17" s="47">
        <v>6071463.48</v>
      </c>
      <c r="F17" s="47">
        <v>2086568.27</v>
      </c>
      <c r="G17" s="47">
        <f t="shared" si="3"/>
        <v>-917987.3900000006</v>
      </c>
      <c r="H17" s="48">
        <v>0</v>
      </c>
      <c r="I17" s="47">
        <f t="shared" si="2"/>
        <v>-917987.3900000006</v>
      </c>
    </row>
    <row r="18" spans="1:9" ht="25.5">
      <c r="A18" s="31">
        <v>20130</v>
      </c>
      <c r="B18" s="50" t="s">
        <v>119</v>
      </c>
      <c r="C18" s="47">
        <v>3392598.62</v>
      </c>
      <c r="D18" s="47">
        <v>2500000</v>
      </c>
      <c r="E18" s="47">
        <v>1216131.2</v>
      </c>
      <c r="F18" s="48">
        <v>0</v>
      </c>
      <c r="G18" s="47">
        <f t="shared" si="3"/>
        <v>1283868.8</v>
      </c>
      <c r="H18" s="48">
        <v>0</v>
      </c>
      <c r="I18" s="47">
        <f t="shared" si="2"/>
        <v>1283868.8</v>
      </c>
    </row>
    <row r="19" spans="1:9" ht="25.5">
      <c r="A19" s="31">
        <v>20165</v>
      </c>
      <c r="B19" s="50" t="s">
        <v>120</v>
      </c>
      <c r="C19" s="47">
        <v>61160269.54</v>
      </c>
      <c r="D19" s="47">
        <v>9230499.18</v>
      </c>
      <c r="E19" s="47">
        <v>0</v>
      </c>
      <c r="F19" s="48">
        <v>0</v>
      </c>
      <c r="G19" s="47">
        <f t="shared" si="3"/>
        <v>9230499.18</v>
      </c>
      <c r="H19" s="47">
        <f>G19</f>
        <v>9230499.18</v>
      </c>
      <c r="I19" s="47">
        <f>D19-E19-H19</f>
        <v>0</v>
      </c>
    </row>
    <row r="20" spans="1:9" ht="25.5">
      <c r="A20" s="31">
        <v>20170</v>
      </c>
      <c r="B20" s="50" t="s">
        <v>121</v>
      </c>
      <c r="C20" s="47">
        <v>0</v>
      </c>
      <c r="D20" s="47">
        <v>0</v>
      </c>
      <c r="E20" s="47">
        <v>0</v>
      </c>
      <c r="F20" s="48">
        <v>0</v>
      </c>
      <c r="G20" s="47">
        <f t="shared" si="3"/>
        <v>0</v>
      </c>
      <c r="H20" s="48">
        <v>0</v>
      </c>
      <c r="I20" s="47">
        <f t="shared" si="2"/>
        <v>0</v>
      </c>
    </row>
    <row r="21" spans="1:9" ht="38.25">
      <c r="A21" s="31">
        <v>20175</v>
      </c>
      <c r="B21" s="50" t="s">
        <v>122</v>
      </c>
      <c r="C21" s="47">
        <v>29911788</v>
      </c>
      <c r="D21" s="47">
        <v>29910000</v>
      </c>
      <c r="E21" s="47">
        <v>31522369.35</v>
      </c>
      <c r="F21" s="48">
        <v>0</v>
      </c>
      <c r="G21" s="47">
        <f t="shared" si="3"/>
        <v>-1612369.3500000015</v>
      </c>
      <c r="H21" s="47">
        <v>0</v>
      </c>
      <c r="I21" s="47">
        <f>D21-E21-H21</f>
        <v>-1612369.3500000015</v>
      </c>
    </row>
    <row r="22" spans="1:9" ht="25.5">
      <c r="A22" s="31">
        <v>20180</v>
      </c>
      <c r="B22" s="50" t="s">
        <v>123</v>
      </c>
      <c r="C22" s="47">
        <v>24575471</v>
      </c>
      <c r="D22" s="47">
        <v>0</v>
      </c>
      <c r="E22" s="47">
        <v>1541636.68</v>
      </c>
      <c r="F22" s="48">
        <v>0</v>
      </c>
      <c r="G22" s="47">
        <f t="shared" si="3"/>
        <v>-1541636.68</v>
      </c>
      <c r="H22" s="48">
        <v>0</v>
      </c>
      <c r="I22" s="47">
        <f t="shared" si="2"/>
        <v>-1541636.68</v>
      </c>
    </row>
    <row r="23" spans="1:9" ht="25.5">
      <c r="A23" s="31">
        <v>20185</v>
      </c>
      <c r="B23" s="50" t="s">
        <v>124</v>
      </c>
      <c r="C23" s="47">
        <v>59654467.03</v>
      </c>
      <c r="D23" s="47">
        <v>0</v>
      </c>
      <c r="E23" s="47">
        <v>0</v>
      </c>
      <c r="F23" s="48">
        <v>0</v>
      </c>
      <c r="G23" s="47">
        <f t="shared" si="3"/>
        <v>0</v>
      </c>
      <c r="H23" s="48">
        <v>0</v>
      </c>
      <c r="I23" s="47">
        <f t="shared" si="2"/>
        <v>0</v>
      </c>
    </row>
    <row r="24" spans="1:9" ht="38.25">
      <c r="A24" s="31">
        <v>20190</v>
      </c>
      <c r="B24" s="50" t="s">
        <v>125</v>
      </c>
      <c r="C24" s="47">
        <v>0</v>
      </c>
      <c r="D24" s="47">
        <v>2000000</v>
      </c>
      <c r="E24" s="47">
        <v>0</v>
      </c>
      <c r="F24" s="48">
        <f>E24/D24*100</f>
        <v>0</v>
      </c>
      <c r="G24" s="47">
        <f t="shared" si="3"/>
        <v>2000000</v>
      </c>
      <c r="H24" s="48">
        <v>0</v>
      </c>
      <c r="I24" s="47">
        <f t="shared" si="2"/>
        <v>2000000</v>
      </c>
    </row>
    <row r="25" spans="2:9" s="3" customFormat="1" ht="12.75">
      <c r="B25" s="51" t="s">
        <v>126</v>
      </c>
      <c r="C25" s="33">
        <f aca="true" t="shared" si="4" ref="C25:I25">SUM(C13:C24)</f>
        <v>194587498.64000002</v>
      </c>
      <c r="D25" s="33">
        <f t="shared" si="4"/>
        <v>63038090.37</v>
      </c>
      <c r="E25" s="33">
        <f t="shared" si="4"/>
        <v>55183412.82</v>
      </c>
      <c r="F25" s="33">
        <f t="shared" si="4"/>
        <v>2163524.44</v>
      </c>
      <c r="G25" s="33">
        <f t="shared" si="4"/>
        <v>7854677.549999997</v>
      </c>
      <c r="H25" s="33">
        <f t="shared" si="4"/>
        <v>9230499.18</v>
      </c>
      <c r="I25" s="33">
        <f t="shared" si="4"/>
        <v>-1375821.6300000018</v>
      </c>
    </row>
    <row r="26" spans="1:9" ht="38.25">
      <c r="A26" s="31">
        <v>30110</v>
      </c>
      <c r="B26" s="50" t="s">
        <v>127</v>
      </c>
      <c r="C26" s="47">
        <v>1143808.16</v>
      </c>
      <c r="D26" s="47">
        <v>3517757.29</v>
      </c>
      <c r="E26" s="47">
        <v>3517958.5</v>
      </c>
      <c r="F26" s="48">
        <v>0</v>
      </c>
      <c r="G26" s="47">
        <f>D26-E26</f>
        <v>-201.20999999996275</v>
      </c>
      <c r="H26" s="48">
        <v>0</v>
      </c>
      <c r="I26" s="47">
        <f t="shared" si="2"/>
        <v>-201.20999999996275</v>
      </c>
    </row>
    <row r="27" spans="1:9" ht="12.75">
      <c r="A27" s="31">
        <v>30120</v>
      </c>
      <c r="B27" s="50" t="s">
        <v>128</v>
      </c>
      <c r="C27" s="47">
        <v>0</v>
      </c>
      <c r="D27" s="47">
        <v>0</v>
      </c>
      <c r="E27" s="47">
        <v>0</v>
      </c>
      <c r="F27" s="48">
        <v>0</v>
      </c>
      <c r="G27" s="47">
        <f>D27-E27</f>
        <v>0</v>
      </c>
      <c r="H27" s="48">
        <v>0</v>
      </c>
      <c r="I27" s="47">
        <f t="shared" si="2"/>
        <v>0</v>
      </c>
    </row>
    <row r="28" spans="1:9" ht="12.75">
      <c r="A28" s="31">
        <v>30130</v>
      </c>
      <c r="B28" s="50" t="s">
        <v>129</v>
      </c>
      <c r="C28" s="47">
        <v>0</v>
      </c>
      <c r="D28" s="47">
        <v>0</v>
      </c>
      <c r="E28" s="47">
        <v>0</v>
      </c>
      <c r="F28" s="48">
        <v>0</v>
      </c>
      <c r="G28" s="47">
        <f>D28-E28</f>
        <v>0</v>
      </c>
      <c r="H28" s="48">
        <v>0</v>
      </c>
      <c r="I28" s="47">
        <f t="shared" si="2"/>
        <v>0</v>
      </c>
    </row>
    <row r="29" spans="1:9" ht="12.75">
      <c r="A29" s="31">
        <v>30140</v>
      </c>
      <c r="B29" s="50" t="s">
        <v>130</v>
      </c>
      <c r="C29" s="47">
        <v>48371.14</v>
      </c>
      <c r="D29" s="47">
        <v>894038.97</v>
      </c>
      <c r="E29" s="47">
        <v>905336.97</v>
      </c>
      <c r="F29" s="48">
        <v>60</v>
      </c>
      <c r="G29" s="47">
        <f>D29-E29</f>
        <v>-11298</v>
      </c>
      <c r="H29" s="48">
        <v>0</v>
      </c>
      <c r="I29" s="47">
        <f t="shared" si="2"/>
        <v>-11298</v>
      </c>
    </row>
    <row r="30" spans="1:9" ht="25.5">
      <c r="A30" s="31">
        <v>30150</v>
      </c>
      <c r="B30" s="50" t="s">
        <v>131</v>
      </c>
      <c r="C30" s="47">
        <v>0</v>
      </c>
      <c r="D30" s="47">
        <v>0</v>
      </c>
      <c r="E30" s="47">
        <v>0</v>
      </c>
      <c r="F30" s="48">
        <v>0</v>
      </c>
      <c r="G30" s="47">
        <f>D30-E30</f>
        <v>0</v>
      </c>
      <c r="H30" s="48">
        <v>0</v>
      </c>
      <c r="I30" s="31">
        <f t="shared" si="2"/>
        <v>0</v>
      </c>
    </row>
    <row r="31" spans="1:9" s="3" customFormat="1" ht="12.75">
      <c r="A31" s="43"/>
      <c r="B31" s="51" t="s">
        <v>132</v>
      </c>
      <c r="C31" s="33">
        <f aca="true" t="shared" si="5" ref="C31:I31">SUM(C26:C30)</f>
        <v>1192179.2999999998</v>
      </c>
      <c r="D31" s="33">
        <f t="shared" si="5"/>
        <v>4411796.26</v>
      </c>
      <c r="E31" s="33">
        <f t="shared" si="5"/>
        <v>4423295.47</v>
      </c>
      <c r="F31" s="33">
        <f t="shared" si="5"/>
        <v>60</v>
      </c>
      <c r="G31" s="33">
        <f t="shared" si="5"/>
        <v>-11499.209999999963</v>
      </c>
      <c r="H31" s="33">
        <f t="shared" si="5"/>
        <v>0</v>
      </c>
      <c r="I31" s="33">
        <f t="shared" si="5"/>
        <v>-11499.209999999963</v>
      </c>
    </row>
    <row r="32" spans="1:9" ht="15.75">
      <c r="A32" s="31"/>
      <c r="B32" s="38" t="s">
        <v>133</v>
      </c>
      <c r="C32" s="39">
        <f aca="true" t="shared" si="6" ref="C32:I32">C12+C25+C31</f>
        <v>201779096.68000004</v>
      </c>
      <c r="D32" s="39">
        <f t="shared" si="6"/>
        <v>76855310.58</v>
      </c>
      <c r="E32" s="39">
        <f t="shared" si="6"/>
        <v>73997105.63</v>
      </c>
      <c r="F32" s="39">
        <f t="shared" si="6"/>
        <v>2394440.44</v>
      </c>
      <c r="G32" s="39">
        <f t="shared" si="6"/>
        <v>2858204.9499999965</v>
      </c>
      <c r="H32" s="39">
        <f t="shared" si="6"/>
        <v>9230499.18</v>
      </c>
      <c r="I32" s="39">
        <f t="shared" si="6"/>
        <v>-6372294.230000002</v>
      </c>
    </row>
    <row r="33" spans="1:4" ht="12.75">
      <c r="A33" s="53"/>
      <c r="B33" s="40"/>
      <c r="C33" s="40"/>
      <c r="D33" s="40"/>
    </row>
    <row r="34" spans="2:3" ht="12.75">
      <c r="B34" s="54"/>
      <c r="C34" s="40"/>
    </row>
  </sheetData>
  <printOptions/>
  <pageMargins left="0.75" right="0.75" top="1" bottom="1" header="0.5" footer="0.5"/>
  <pageSetup horizontalDpi="1200" verticalDpi="1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LanziL</dc:creator>
  <cp:keywords/>
  <dc:description/>
  <cp:lastModifiedBy>farinaalessandra</cp:lastModifiedBy>
  <cp:lastPrinted>2007-10-11T11:19:02Z</cp:lastPrinted>
  <dcterms:created xsi:type="dcterms:W3CDTF">2003-02-06T11:11:44Z</dcterms:created>
  <dcterms:modified xsi:type="dcterms:W3CDTF">2007-11-09T11:47:56Z</dcterms:modified>
  <cp:category/>
  <cp:version/>
  <cp:contentType/>
  <cp:contentStatus/>
</cp:coreProperties>
</file>