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U:\00 GARE\MANUTENZIONI\2024\MO-E-438-M Accordo Quadro Alghe\[02] QUADRO ECONOMICO\"/>
    </mc:Choice>
  </mc:AlternateContent>
  <xr:revisionPtr revIDLastSave="0" documentId="13_ncr:1_{FE8288A1-5143-4DBB-984E-C727AD47E378}" xr6:coauthVersionLast="47" xr6:coauthVersionMax="47" xr10:uidLastSave="{00000000-0000-0000-0000-000000000000}"/>
  <bookViews>
    <workbookView xWindow="-120" yWindow="-120" windowWidth="29040" windowHeight="15840" activeTab="4" xr2:uid="{3F7E560D-F675-4C9E-BC47-D6BC8F55FAF0}"/>
  </bookViews>
  <sheets>
    <sheet name="PTI_MO_2" sheetId="1" r:id="rId1"/>
    <sheet name="PTI_MO_2 (2)" sheetId="2" r:id="rId2"/>
    <sheet name="Foglio2" sheetId="3" r:id="rId3"/>
    <sheet name="PTI_MO_2 (3)" sheetId="5" r:id="rId4"/>
    <sheet name="Foglio2 (2)" sheetId="4" r:id="rId5"/>
    <sheet name="Foglio2 (4)" sheetId="6" r:id="rId6"/>
  </sheets>
  <definedNames>
    <definedName name="_xlnm.Print_Area" localSheetId="4">'Foglio2 (2)'!$A$1:$H$32</definedName>
    <definedName name="_xlnm.Print_Area" localSheetId="5">'Foglio2 (4)'!$A$1:$C$37</definedName>
    <definedName name="_xlnm.Print_Area" localSheetId="0">PTI_MO_2!$A$1:$M$317</definedName>
    <definedName name="_xlnm.Print_Area" localSheetId="1">'PTI_MO_2 (2)'!$A$1:$M$211</definedName>
    <definedName name="_xlnm.Print_Area" localSheetId="3">'PTI_MO_2 (3)'!$A$1:$M$108</definedName>
    <definedName name="_xlnm.Print_Titles" localSheetId="0">PTI_MO_2!$1:$2</definedName>
    <definedName name="_xlnm.Print_Titles" localSheetId="1">'PTI_MO_2 (2)'!$1:$2</definedName>
    <definedName name="_xlnm.Print_Titles" localSheetId="3">'PTI_MO_2 (3)'!$1:$2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4" l="1"/>
  <c r="R94" i="5" l="1"/>
  <c r="O80" i="5"/>
  <c r="P80" i="5" s="1"/>
  <c r="R36" i="5"/>
  <c r="S36" i="5" s="1"/>
  <c r="T36" i="5" s="1"/>
  <c r="E36" i="5" s="1"/>
  <c r="I36" i="5" s="1"/>
  <c r="R63" i="5"/>
  <c r="S63" i="5" s="1"/>
  <c r="T63" i="5" s="1"/>
  <c r="E63" i="5" s="1"/>
  <c r="I63" i="5" s="1"/>
  <c r="R62" i="5"/>
  <c r="R57" i="5"/>
  <c r="S57" i="5" s="1"/>
  <c r="T57" i="5" s="1"/>
  <c r="E57" i="5" s="1"/>
  <c r="I57" i="5" s="1"/>
  <c r="R56" i="5"/>
  <c r="S56" i="5" s="1"/>
  <c r="T56" i="5" s="1"/>
  <c r="E56" i="5" s="1"/>
  <c r="I56" i="5" s="1"/>
  <c r="R49" i="5"/>
  <c r="S49" i="5" s="1"/>
  <c r="T49" i="5" s="1"/>
  <c r="I49" i="5" s="1"/>
  <c r="R48" i="5"/>
  <c r="R43" i="5"/>
  <c r="S43" i="5" s="1"/>
  <c r="T43" i="5" s="1"/>
  <c r="I43" i="5" s="1"/>
  <c r="R37" i="5"/>
  <c r="S37" i="5" s="1"/>
  <c r="T37" i="5" s="1"/>
  <c r="E37" i="5" s="1"/>
  <c r="I37" i="5" s="1"/>
  <c r="R31" i="5"/>
  <c r="S31" i="5" s="1"/>
  <c r="T31" i="5" s="1"/>
  <c r="E31" i="5" s="1"/>
  <c r="I31" i="5" s="1"/>
  <c r="R30" i="5"/>
  <c r="S30" i="5" s="1"/>
  <c r="T30" i="5" s="1"/>
  <c r="E30" i="5" s="1"/>
  <c r="I30" i="5" s="1"/>
  <c r="R23" i="5"/>
  <c r="S23" i="5" s="1"/>
  <c r="T23" i="5" s="1"/>
  <c r="E23" i="5" s="1"/>
  <c r="I23" i="5" s="1"/>
  <c r="R22" i="5"/>
  <c r="S22" i="5" s="1"/>
  <c r="T22" i="5" s="1"/>
  <c r="E22" i="5" s="1"/>
  <c r="I22" i="5" s="1"/>
  <c r="R17" i="5"/>
  <c r="S17" i="5" s="1"/>
  <c r="T17" i="5" s="1"/>
  <c r="E17" i="5" s="1"/>
  <c r="I17" i="5" s="1"/>
  <c r="R16" i="5"/>
  <c r="S16" i="5" s="1"/>
  <c r="T16" i="5" s="1"/>
  <c r="E16" i="5" s="1"/>
  <c r="I16" i="5" s="1"/>
  <c r="R11" i="5"/>
  <c r="S11" i="5" s="1"/>
  <c r="T11" i="5" s="1"/>
  <c r="E11" i="5" s="1"/>
  <c r="I11" i="5" s="1"/>
  <c r="U63" i="5"/>
  <c r="U62" i="5"/>
  <c r="S62" i="5"/>
  <c r="T62" i="5" s="1"/>
  <c r="E62" i="5" s="1"/>
  <c r="I62" i="5" s="1"/>
  <c r="U23" i="5"/>
  <c r="U22" i="5"/>
  <c r="U17" i="5"/>
  <c r="U16" i="5"/>
  <c r="U11" i="5"/>
  <c r="U10" i="5"/>
  <c r="S10" i="5"/>
  <c r="T10" i="5" s="1"/>
  <c r="E10" i="5" s="1"/>
  <c r="I10" i="5" s="1"/>
  <c r="U57" i="5"/>
  <c r="U56" i="5"/>
  <c r="U49" i="5"/>
  <c r="U48" i="5"/>
  <c r="S48" i="5"/>
  <c r="T48" i="5" s="1"/>
  <c r="I48" i="5" s="1"/>
  <c r="U43" i="5"/>
  <c r="U42" i="5"/>
  <c r="S42" i="5"/>
  <c r="T42" i="5" s="1"/>
  <c r="I42" i="5" s="1"/>
  <c r="U37" i="5"/>
  <c r="U36" i="5"/>
  <c r="U31" i="5"/>
  <c r="U30" i="5"/>
  <c r="I80" i="5"/>
  <c r="K80" i="5" s="1"/>
  <c r="B24" i="6"/>
  <c r="I64" i="5" l="1"/>
  <c r="L64" i="5" s="1"/>
  <c r="O64" i="5" s="1"/>
  <c r="I24" i="5"/>
  <c r="L24" i="5" s="1"/>
  <c r="O24" i="5" s="1"/>
  <c r="I58" i="5"/>
  <c r="L58" i="5" s="1"/>
  <c r="O58" i="5" s="1"/>
  <c r="P58" i="5" s="1"/>
  <c r="I50" i="5"/>
  <c r="L50" i="5" s="1"/>
  <c r="O50" i="5" s="1"/>
  <c r="I44" i="5"/>
  <c r="L44" i="5" s="1"/>
  <c r="O44" i="5" s="1"/>
  <c r="P44" i="5" s="1"/>
  <c r="I38" i="5"/>
  <c r="L38" i="5" s="1"/>
  <c r="O38" i="5" s="1"/>
  <c r="P38" i="5" s="1"/>
  <c r="I32" i="5"/>
  <c r="L32" i="5" s="1"/>
  <c r="O32" i="5" s="1"/>
  <c r="P32" i="5" s="1"/>
  <c r="E75" i="5"/>
  <c r="I70" i="5"/>
  <c r="B27" i="6"/>
  <c r="P64" i="5" l="1"/>
  <c r="P50" i="5"/>
  <c r="P24" i="5"/>
  <c r="B29" i="6"/>
  <c r="B32" i="6" s="1"/>
  <c r="I92" i="5"/>
  <c r="K92" i="5" s="1"/>
  <c r="O92" i="5" s="1"/>
  <c r="I90" i="5"/>
  <c r="K90" i="5" s="1"/>
  <c r="I86" i="5"/>
  <c r="K86" i="5" s="1"/>
  <c r="I75" i="5"/>
  <c r="K75" i="5" s="1"/>
  <c r="K70" i="5"/>
  <c r="K81" i="5" s="1"/>
  <c r="K82" i="5" s="1"/>
  <c r="I12" i="5"/>
  <c r="L12" i="5" s="1"/>
  <c r="K207" i="2"/>
  <c r="R206" i="2"/>
  <c r="R201" i="2"/>
  <c r="R197" i="2"/>
  <c r="R193" i="2"/>
  <c r="R186" i="2"/>
  <c r="R184" i="2"/>
  <c r="R180" i="2"/>
  <c r="R173" i="2"/>
  <c r="R168" i="2"/>
  <c r="R166" i="2"/>
  <c r="R164" i="2"/>
  <c r="R162" i="2"/>
  <c r="R158" i="2"/>
  <c r="R153" i="2"/>
  <c r="R148" i="2"/>
  <c r="R142" i="2"/>
  <c r="R177" i="2"/>
  <c r="O208" i="2"/>
  <c r="P208" i="2"/>
  <c r="I206" i="2"/>
  <c r="K206" i="2" s="1"/>
  <c r="I201" i="2"/>
  <c r="K201" i="2" s="1"/>
  <c r="I197" i="2"/>
  <c r="K197" i="2" s="1"/>
  <c r="I193" i="2"/>
  <c r="K193" i="2" s="1"/>
  <c r="I186" i="2"/>
  <c r="K186" i="2" s="1"/>
  <c r="I184" i="2"/>
  <c r="K184" i="2" s="1"/>
  <c r="I180" i="2"/>
  <c r="K180" i="2" s="1"/>
  <c r="I173" i="2"/>
  <c r="K173" i="2" s="1"/>
  <c r="O173" i="2" s="1"/>
  <c r="P173" i="2" s="1"/>
  <c r="E164" i="2"/>
  <c r="I164" i="2" s="1"/>
  <c r="K164" i="2" s="1"/>
  <c r="O164" i="2" s="1"/>
  <c r="E162" i="2"/>
  <c r="I162" i="2" s="1"/>
  <c r="K162" i="2" s="1"/>
  <c r="E158" i="2"/>
  <c r="I158" i="2" s="1"/>
  <c r="K158" i="2" s="1"/>
  <c r="E153" i="2"/>
  <c r="I153" i="2" s="1"/>
  <c r="K153" i="2" s="1"/>
  <c r="I148" i="2"/>
  <c r="K148" i="2" s="1"/>
  <c r="I168" i="2"/>
  <c r="K168" i="2" s="1"/>
  <c r="K166" i="2"/>
  <c r="O166" i="2" s="1"/>
  <c r="K93" i="5" l="1"/>
  <c r="L93" i="5" s="1"/>
  <c r="O12" i="5"/>
  <c r="O86" i="5"/>
  <c r="P86" i="5" s="1"/>
  <c r="O90" i="5"/>
  <c r="P92" i="5"/>
  <c r="O75" i="5"/>
  <c r="P75" i="5" s="1"/>
  <c r="O70" i="5"/>
  <c r="P70" i="5" s="1"/>
  <c r="L207" i="2"/>
  <c r="O206" i="2"/>
  <c r="P206" i="2" s="1"/>
  <c r="O201" i="2"/>
  <c r="P201" i="2" s="1"/>
  <c r="O197" i="2"/>
  <c r="P197" i="2" s="1"/>
  <c r="O193" i="2"/>
  <c r="P193" i="2" s="1"/>
  <c r="K176" i="2"/>
  <c r="K177" i="2" s="1"/>
  <c r="K187" i="2" s="1"/>
  <c r="L187" i="2" s="1"/>
  <c r="O186" i="2"/>
  <c r="P186" i="2" s="1"/>
  <c r="O184" i="2"/>
  <c r="P184" i="2" s="1"/>
  <c r="O180" i="2"/>
  <c r="P180" i="2" s="1"/>
  <c r="K169" i="2"/>
  <c r="L169" i="2" s="1"/>
  <c r="O168" i="2"/>
  <c r="P168" i="2" s="1"/>
  <c r="P166" i="2"/>
  <c r="P164" i="2"/>
  <c r="O162" i="2"/>
  <c r="P162" i="2" s="1"/>
  <c r="O158" i="2"/>
  <c r="P158" i="2" s="1"/>
  <c r="O148" i="2"/>
  <c r="P148" i="2" s="1"/>
  <c r="O153" i="2"/>
  <c r="P153" i="2" s="1"/>
  <c r="I71" i="2"/>
  <c r="I72" i="2" s="1"/>
  <c r="I90" i="2"/>
  <c r="I91" i="2" s="1"/>
  <c r="I36" i="2"/>
  <c r="I295" i="1"/>
  <c r="K295" i="1" s="1"/>
  <c r="I284" i="1"/>
  <c r="K284" i="1" s="1"/>
  <c r="I282" i="1"/>
  <c r="I283" i="1" s="1"/>
  <c r="I226" i="1"/>
  <c r="I228" i="1" s="1"/>
  <c r="I212" i="1"/>
  <c r="I213" i="1" s="1"/>
  <c r="I178" i="1"/>
  <c r="I191" i="1" s="1"/>
  <c r="K191" i="1" s="1"/>
  <c r="K212" i="1" s="1"/>
  <c r="K213" i="1" s="1"/>
  <c r="K247" i="1" s="1"/>
  <c r="K248" i="1" s="1"/>
  <c r="I177" i="1"/>
  <c r="R126" i="1"/>
  <c r="R121" i="1"/>
  <c r="T115" i="1"/>
  <c r="R115" i="1"/>
  <c r="I91" i="1"/>
  <c r="I96" i="1" s="1"/>
  <c r="I73" i="1"/>
  <c r="I72" i="1"/>
  <c r="T54" i="1"/>
  <c r="Q53" i="1"/>
  <c r="O53" i="1"/>
  <c r="T47" i="1"/>
  <c r="Q46" i="1"/>
  <c r="O46" i="1"/>
  <c r="I38" i="1"/>
  <c r="I55" i="1" s="1"/>
  <c r="I37" i="1"/>
  <c r="O40" i="1" s="1"/>
  <c r="Q40" i="1" s="1"/>
  <c r="T28" i="1"/>
  <c r="Q18" i="1"/>
  <c r="O18" i="1"/>
  <c r="I18" i="5" l="1"/>
  <c r="L18" i="5" s="1"/>
  <c r="P90" i="5"/>
  <c r="P12" i="5"/>
  <c r="I92" i="2"/>
  <c r="I94" i="2"/>
  <c r="I96" i="2"/>
  <c r="I95" i="2"/>
  <c r="I37" i="2"/>
  <c r="I54" i="2" s="1"/>
  <c r="Q55" i="1"/>
  <c r="R55" i="1" s="1"/>
  <c r="L55" i="1"/>
  <c r="L72" i="1" s="1"/>
  <c r="L73" i="1" s="1"/>
  <c r="K55" i="1"/>
  <c r="K72" i="1" s="1"/>
  <c r="K73" i="1" s="1"/>
  <c r="K107" i="1" s="1"/>
  <c r="K108" i="1" s="1"/>
  <c r="I230" i="1"/>
  <c r="T41" i="1"/>
  <c r="I231" i="1"/>
  <c r="I97" i="1"/>
  <c r="I232" i="1"/>
  <c r="I92" i="1"/>
  <c r="T97" i="1" s="1"/>
  <c r="I93" i="1"/>
  <c r="I227" i="1"/>
  <c r="I247" i="1" s="1"/>
  <c r="I248" i="1" s="1"/>
  <c r="I271" i="1" s="1"/>
  <c r="K271" i="1" s="1"/>
  <c r="K282" i="1" s="1"/>
  <c r="K283" i="1" s="1"/>
  <c r="K303" i="1" s="1"/>
  <c r="L303" i="1" s="1"/>
  <c r="I95" i="1"/>
  <c r="I107" i="1" s="1"/>
  <c r="O18" i="5" l="1"/>
  <c r="L27" i="5"/>
  <c r="L28" i="5" s="1"/>
  <c r="L52" i="5" s="1"/>
  <c r="L53" i="5" s="1"/>
  <c r="L81" i="5" s="1"/>
  <c r="L82" i="5" s="1"/>
  <c r="L94" i="5" s="1"/>
  <c r="I106" i="2"/>
  <c r="I107" i="2" s="1"/>
  <c r="L54" i="2"/>
  <c r="I108" i="1"/>
  <c r="I136" i="1" s="1"/>
  <c r="K136" i="1" s="1"/>
  <c r="K137" i="1" s="1"/>
  <c r="L137" i="1" s="1"/>
  <c r="L142" i="1" s="1"/>
  <c r="L143" i="1" s="1"/>
  <c r="L177" i="1" s="1"/>
  <c r="L178" i="1" s="1"/>
  <c r="L212" i="1" s="1"/>
  <c r="L213" i="1" s="1"/>
  <c r="L247" i="1" s="1"/>
  <c r="L248" i="1" s="1"/>
  <c r="L282" i="1" s="1"/>
  <c r="L283" i="1" s="1"/>
  <c r="L304" i="1" s="1"/>
  <c r="P18" i="5" l="1"/>
  <c r="P27" i="5" s="1"/>
  <c r="P28" i="5" s="1"/>
  <c r="P52" i="5" s="1"/>
  <c r="P53" i="5" s="1"/>
  <c r="P81" i="5" s="1"/>
  <c r="P82" i="5" s="1"/>
  <c r="P94" i="5" s="1"/>
  <c r="O27" i="5"/>
  <c r="O28" i="5" s="1"/>
  <c r="I138" i="2"/>
  <c r="L138" i="2" s="1"/>
  <c r="O138" i="2" s="1"/>
  <c r="P138" i="2" s="1"/>
  <c r="L71" i="2"/>
  <c r="L72" i="2" s="1"/>
  <c r="L106" i="2" s="1"/>
  <c r="L107" i="2" s="1"/>
  <c r="O54" i="2"/>
  <c r="O71" i="2" s="1"/>
  <c r="O72" i="2" s="1"/>
  <c r="O106" i="2" s="1"/>
  <c r="O107" i="2" s="1"/>
  <c r="L306" i="1"/>
  <c r="Q304" i="1"/>
  <c r="R304" i="1" s="1"/>
  <c r="T304" i="1" s="1"/>
  <c r="T307" i="1" s="1"/>
  <c r="T110" i="1"/>
  <c r="O52" i="5" l="1"/>
  <c r="O53" i="5" s="1"/>
  <c r="O141" i="2"/>
  <c r="O142" i="2" s="1"/>
  <c r="L141" i="2"/>
  <c r="L142" i="2" s="1"/>
  <c r="P54" i="2"/>
  <c r="P71" i="2" s="1"/>
  <c r="P72" i="2" s="1"/>
  <c r="P106" i="2" s="1"/>
  <c r="P107" i="2" s="1"/>
  <c r="L307" i="1"/>
  <c r="L308" i="1" s="1"/>
  <c r="C307" i="1"/>
  <c r="O81" i="5" l="1"/>
  <c r="O82" i="5" s="1"/>
  <c r="R53" i="5"/>
  <c r="L176" i="2"/>
  <c r="L177" i="2" s="1"/>
  <c r="L208" i="2" s="1"/>
  <c r="O176" i="2"/>
  <c r="O177" i="2" s="1"/>
  <c r="P141" i="2"/>
  <c r="P142" i="2" s="1"/>
  <c r="O94" i="5" l="1"/>
  <c r="L96" i="5" s="1"/>
  <c r="P176" i="2"/>
  <c r="P177" i="2" s="1"/>
  <c r="K11" i="4" l="1"/>
  <c r="M13" i="4" s="1"/>
  <c r="H13" i="4" s="1"/>
  <c r="H14" i="4" s="1"/>
  <c r="H11" i="3"/>
  <c r="R208" i="2"/>
  <c r="M22" i="4" l="1"/>
  <c r="O22" i="4" s="1"/>
  <c r="Q25" i="4"/>
  <c r="M19" i="4"/>
  <c r="H18" i="4"/>
  <c r="N20" i="4"/>
  <c r="H20" i="4"/>
  <c r="M12" i="3"/>
  <c r="H13" i="3"/>
  <c r="K11" i="3"/>
  <c r="H23" i="4" l="1"/>
  <c r="H25" i="4" s="1"/>
  <c r="H17" i="3"/>
  <c r="H19" i="3"/>
  <c r="M13" i="3"/>
  <c r="N19" i="3"/>
  <c r="K23" i="3" l="1"/>
  <c r="H24" i="3"/>
  <c r="H26" i="3" s="1"/>
  <c r="K26" i="3" s="1"/>
</calcChain>
</file>

<file path=xl/sharedStrings.xml><?xml version="1.0" encoding="utf-8"?>
<sst xmlns="http://schemas.openxmlformats.org/spreadsheetml/2006/main" count="706" uniqueCount="222">
  <si>
    <t>N. ORDINE</t>
  </si>
  <si>
    <t>N. ELENCO</t>
  </si>
  <si>
    <t>INDICAZIONE</t>
  </si>
  <si>
    <t>LUNGHEZZA</t>
  </si>
  <si>
    <t>LARGHEZZA</t>
  </si>
  <si>
    <t>ALTEZZA</t>
  </si>
  <si>
    <t>UNITA'  DI MISURA</t>
  </si>
  <si>
    <t>QUANTITA'</t>
  </si>
  <si>
    <t>PREZZO</t>
  </si>
  <si>
    <t>IMPORTO  DEI  LAVORI</t>
  </si>
  <si>
    <t>ANNOTAZIONI</t>
  </si>
  <si>
    <t>DEI  LAVORI  E  DELLE  PROVVISTE</t>
  </si>
  <si>
    <t>Parziale</t>
  </si>
  <si>
    <t>Totale</t>
  </si>
  <si>
    <t>PRIMO TAGLIO</t>
  </si>
  <si>
    <t>Lavori a misura:</t>
  </si>
  <si>
    <t>NP 01</t>
  </si>
  <si>
    <t xml:space="preserve">Sfalcio di erbe di qualsiasi miscuglio o della vegetazione legnosa di natura </t>
  </si>
  <si>
    <t>cespugliosa con virgulti di età non superiore ad un anno, con mezzi mec-</t>
  </si>
  <si>
    <t xml:space="preserve">canici semoventi, comprese le eventuali rifiniture a mano, la triturazione </t>
  </si>
  <si>
    <t xml:space="preserve">del materiale di risulta: </t>
  </si>
  <si>
    <t>- su superfici arginali orizzontali e loro pertinenze</t>
  </si>
  <si>
    <t>CANALE NAVIGLIO, ARGINE TRASVERSALE PRATI S. CLEMENTE, CAVO ARGINE E CAVO MINUTARA</t>
  </si>
  <si>
    <t>ARGINE TRASVERSALE PRATI S. CLEMENTE</t>
  </si>
  <si>
    <t>Sommità</t>
  </si>
  <si>
    <t>CAVO ARGINE</t>
  </si>
  <si>
    <t>ARGINE SINISTRO</t>
  </si>
  <si>
    <t>TAGLIO SUPPLEMENTARE SOMMITA'</t>
  </si>
  <si>
    <t>ARGINE DESTRO</t>
  </si>
  <si>
    <t>Banchina esterna sx</t>
  </si>
  <si>
    <t>CAVO MINUTARA</t>
  </si>
  <si>
    <t>Banchina esterna Dx</t>
  </si>
  <si>
    <t>CANALE NAVIGLIO</t>
  </si>
  <si>
    <t>Fascia a campagna Sx e Dx</t>
  </si>
  <si>
    <t>ARGINE NUOVO VIA EMILIA</t>
  </si>
  <si>
    <t>Fascia di rispetto lato campagna</t>
  </si>
  <si>
    <t>Fascia di rispetto lato fiume</t>
  </si>
  <si>
    <t>FIUME PANARO DALLE ORIGINI ARINATURE FINO A CAMPOSANTO</t>
  </si>
  <si>
    <t>A riportare</t>
  </si>
  <si>
    <t>Riporto</t>
  </si>
  <si>
    <t>Fascia a campagna sx</t>
  </si>
  <si>
    <t>Fascia a campagna dx</t>
  </si>
  <si>
    <t>FIUME PANARO DA CAMPOSANTO AL CONFINE FERRARESE</t>
  </si>
  <si>
    <t>CASSA D'ESPANSIONE FIUME PANARO</t>
  </si>
  <si>
    <t>ARGINE CASSA SUSSUDIARIA</t>
  </si>
  <si>
    <t>Sommano</t>
  </si>
  <si>
    <t>mq</t>
  </si>
  <si>
    <t>NP 02</t>
  </si>
  <si>
    <t>su scarpate arginali inclinate di qualsiasi lunghezza</t>
  </si>
  <si>
    <t>Lato campagna</t>
  </si>
  <si>
    <t>Lato fiume</t>
  </si>
  <si>
    <t>ARGINE SINISTRO - Scarpata esterna</t>
  </si>
  <si>
    <t>ARGINE SINISTRO - Scarpata interna</t>
  </si>
  <si>
    <t>ARGINE SINISTRO - Scarpata alveo inciso</t>
  </si>
  <si>
    <t>Fosso esterno</t>
  </si>
  <si>
    <t>ARGINE DESTRO - Scarpata esterna</t>
  </si>
  <si>
    <t>ARGINE DESTRO - Scarpata interna</t>
  </si>
  <si>
    <t>ARGINE DESTRO - Petto a fiume</t>
  </si>
  <si>
    <t>ARGINE DESTRO - Scarpata alveo inciso</t>
  </si>
  <si>
    <t>ARGINE SINISTRO - Petto a fiume</t>
  </si>
  <si>
    <t>Fosso laterale a campagna</t>
  </si>
  <si>
    <t>FIUME PANARO DALLE ORIGINI ARGINATURE FINO A CAMPOSANTO</t>
  </si>
  <si>
    <t>ARGINE SINISTRO - Scarpata a fiume</t>
  </si>
  <si>
    <t>Fascia rispetto lato fiume</t>
  </si>
  <si>
    <t>ARGINE SINISTRO - Scarpata a campagna</t>
  </si>
  <si>
    <t>Banca a campagna</t>
  </si>
  <si>
    <t>ARGINE DESTRO - Scarpata a fiume</t>
  </si>
  <si>
    <t>ARGINE DESTRO - Scarpata a campagna</t>
  </si>
  <si>
    <t>Interno ed esterno</t>
  </si>
  <si>
    <t>Importo relativo al primo taglio</t>
  </si>
  <si>
    <t>SECONDO TAGLIO</t>
  </si>
  <si>
    <t>spugliosa con virgulti di età non superiore ad un anno, con mezzi mec-</t>
  </si>
  <si>
    <t>TAGLIO SFIORATORE E CANALE DI SCOLO</t>
  </si>
  <si>
    <t>CANALE DI SCOLO A VALLE SUSSUDIARIA</t>
  </si>
  <si>
    <t>Sviluppo= 100,00 x  6,90 x 2= mq 1.380,00</t>
  </si>
  <si>
    <t>RER</t>
  </si>
  <si>
    <t xml:space="preserve">Taglio raso di vegetazione spontanea cespugliosa e arborea di qualsiasi </t>
  </si>
  <si>
    <t xml:space="preserve">diametro, ostacolante il deflusso delle acque, delle ceppaie, riprofilatura </t>
  </si>
  <si>
    <t>area di intervento eseguita con mezzi meccanici per una profondità mini-</t>
  </si>
  <si>
    <t xml:space="preserve">ma di 60 cm compresi eventuali oneri per la conservazione selettiva di </t>
  </si>
  <si>
    <t>esemplari arborei indicati dalla D.L., trasporto a rifiuto fuori alveo del ma-</t>
  </si>
  <si>
    <t>teriale legnoso di risulta, comprese le ceppaie e movimentazione del ma-</t>
  </si>
  <si>
    <t xml:space="preserve">teriale derivante dalla riprofilatura nell'ambito del cantiere fino ad una </t>
  </si>
  <si>
    <t>distanza di 50 m</t>
  </si>
  <si>
    <t>SFIORATORE CASSA SUSSUDIARIA</t>
  </si>
  <si>
    <t>Sviluppo= (300x17)+(300x10)=mq 8.100,00</t>
  </si>
  <si>
    <t>LAVORI DI DIFFICILE VALUTAZIONE A MISURA</t>
  </si>
  <si>
    <t>Attività connesse ai lavori di sfalcio, taglio, rimozione di flottanti, chiusura di tane e eventuali riprese di sponde instabili</t>
  </si>
  <si>
    <t>Taglio di vegetazione Cassa Panaro al B.E.9 in sx</t>
  </si>
  <si>
    <t>Chiusura tane di animali fossori</t>
  </si>
  <si>
    <t>Lavori pulizia nelle vicinanze dei portoni vinciani a Bomporto</t>
  </si>
  <si>
    <t>Taglio di piante in tratti saltuari lungo le sponde del Panaro</t>
  </si>
  <si>
    <t>Importo relativo al secondo taglio</t>
  </si>
  <si>
    <t>Importo complessivo lordo lavori</t>
  </si>
  <si>
    <t>€</t>
  </si>
  <si>
    <t>Oneri per la sicurezza (come da computo CSP)</t>
  </si>
  <si>
    <t>Importo complessivo netto lavori + oneri</t>
  </si>
  <si>
    <t>IMPORTO  COMPLESSIVO  DELLA  PERIZIA</t>
  </si>
  <si>
    <t>O.001.01.a</t>
  </si>
  <si>
    <t>Incidenza manodopera</t>
  </si>
  <si>
    <t>Importo</t>
  </si>
  <si>
    <t>SOLO LAVORI</t>
  </si>
  <si>
    <t>O.001.01.b</t>
  </si>
  <si>
    <t xml:space="preserve">(MO-E-1384) Lavori urgenti per la ripresa dissesto scarpata a fiume in sinistra idraulica stanti 149-150 fiume Panaro Comune di Camposanto (MO)                                                                                                       CUP: B87H22000470001
</t>
  </si>
  <si>
    <t>(OCDPC 622/2019 IV FASE – DECRETO PRESIDENTE REGIONE EMILIA-ROMAGNA N. 58 del 12/04/2022) - Codice Intervento 17422.</t>
  </si>
  <si>
    <t>LAVORI</t>
  </si>
  <si>
    <t>ONERI DI SICUREZZA E COVID-19</t>
  </si>
  <si>
    <t>TOTALE PER LAVORI (A)</t>
  </si>
  <si>
    <t>SOMME A DISPOSIZIONE DELL'AMMINISTRAZIONE (B)</t>
  </si>
  <si>
    <t>IVA 22%</t>
  </si>
  <si>
    <t>ASSICURAZIONE PROGETTISTI</t>
  </si>
  <si>
    <t>Coordinatore della sicurezza in fase di prog. ed esec. (comprensivo di oneri fiscali ed IVA) Geom. Donati</t>
  </si>
  <si>
    <t>CONTRIBUTO ANAC</t>
  </si>
  <si>
    <t>SPESE PER RILIEVI  E ACCERTAMENTI</t>
  </si>
  <si>
    <t>IMPREVISTI E ARROTONDAMENTI</t>
  </si>
  <si>
    <t>TOTALE SOMME A DISPOSIZIONE</t>
  </si>
  <si>
    <t>TOTALE (A) + (B)</t>
  </si>
  <si>
    <t xml:space="preserve">Modena, lì </t>
  </si>
  <si>
    <t>Il Responsabile Unico del Procedimento</t>
  </si>
  <si>
    <t>Dott. Geol. Stefano Parodi</t>
  </si>
  <si>
    <t>Firmato</t>
  </si>
  <si>
    <t>N.001.01.a</t>
  </si>
  <si>
    <t xml:space="preserve">NOLO DI AUTOCARRO compreso l'operatore, il carburante ed i materiali di </t>
  </si>
  <si>
    <t>consumo (lubrificanti ed altro), nell'allestimento operativo:</t>
  </si>
  <si>
    <t>con cassone ribaltabile o fisso, massa a pieno carico fino a 3.5 ton.</t>
  </si>
  <si>
    <t>ora</t>
  </si>
  <si>
    <t>N.002.01.c</t>
  </si>
  <si>
    <t xml:space="preserve">NOLO DI ESCAVATORE IDRAULICO CINGOLATO con attrezzatura frontale, </t>
  </si>
  <si>
    <t xml:space="preserve">compreso l'operatore, il carburante ed i materiali di consumo (lubrificanti </t>
  </si>
  <si>
    <t>ed altro), ed il trasporto in cantiere nell'allestimento operativo.</t>
  </si>
  <si>
    <t>Peso operativo tra 11 e 25 ton.</t>
  </si>
  <si>
    <t>N.002.01.d</t>
  </si>
  <si>
    <t>Peso operativo tra 25 e 33 ton.</t>
  </si>
  <si>
    <t>N.004.01.a</t>
  </si>
  <si>
    <t>NOLO DI MACCHINE per lo sfalcio e la pulizia di scarpate e piani orizzontali:</t>
  </si>
  <si>
    <t xml:space="preserve">macchina multifunzione per decespugliamenti semovente equipaggiata con </t>
  </si>
  <si>
    <t>fresa trincia erba /fresa forestale/ fresa ceppi</t>
  </si>
  <si>
    <t>A.001.01.c</t>
  </si>
  <si>
    <t>OPERAIO EDILE: Qualificato</t>
  </si>
  <si>
    <t>Ind. Mercato</t>
  </si>
  <si>
    <t>Fornitura di terreno vegetale franco cantiere</t>
  </si>
  <si>
    <t>mc</t>
  </si>
  <si>
    <t>Fornitura di calce idraulica in sacchi da kg. 25</t>
  </si>
  <si>
    <t>kg.</t>
  </si>
  <si>
    <t>ore</t>
  </si>
  <si>
    <t>gg.</t>
  </si>
  <si>
    <t>NOLO DI ESCAVATORE ANFIBIO GALLEGGIANTE</t>
  </si>
  <si>
    <t>N.004.03.b</t>
  </si>
  <si>
    <t xml:space="preserve">NOLO DI ATREZZATURE VARIE complete di tutti gli accessori per il corretto </t>
  </si>
  <si>
    <t>funzionamento, compreso il carburante e lubrificanti:</t>
  </si>
  <si>
    <t>Motosega (n. 2)</t>
  </si>
  <si>
    <t>N.004.02.b</t>
  </si>
  <si>
    <t xml:space="preserve">NOLO DI ATREZZATURE SPECIFICHE da abbinare alle macchine multifunzioni, </t>
  </si>
  <si>
    <t>ai trattori e/o escavatori dotati di appositi servizi:</t>
  </si>
  <si>
    <t>trincia forestale</t>
  </si>
  <si>
    <t>decespugliatore spalleggiato (n. 2)</t>
  </si>
  <si>
    <t>N.004.03.c</t>
  </si>
  <si>
    <t>N.001.01.b</t>
  </si>
  <si>
    <t xml:space="preserve">NOLO DI AUTOCARRO compreso l'operatore, il carburante ed i materiali </t>
  </si>
  <si>
    <t>di consumo (lubrificanti ed altro), nell'allestimento operativo:</t>
  </si>
  <si>
    <t xml:space="preserve">4 Assi con cassone ribaltabile trilaterale, massa a pieno carico </t>
  </si>
  <si>
    <t>fino 40 ton.</t>
  </si>
  <si>
    <t>Taglio di piante in tratti saltuari lungo le sponde del Panaro in numero di 100 di vario diametro (da cm 20 a 40 e da cm 40 a 60)</t>
  </si>
  <si>
    <t>INCENTIVO PER FUNZIONI TECNICHE EX ART 45 DLGS 36/2023 (2%)</t>
  </si>
  <si>
    <t xml:space="preserve">ONERI DI SICUREZZA </t>
  </si>
  <si>
    <t>INCIDENZA DELLA MANODOPERA</t>
  </si>
  <si>
    <t>IMPORTO DEI SOLI LAVORI</t>
  </si>
  <si>
    <t>Spett.le</t>
  </si>
  <si>
    <t xml:space="preserve">AGENZIA INTERREGIONALE PER </t>
  </si>
  <si>
    <t>IL FIUME PO</t>
  </si>
  <si>
    <t>Ufficio Operativo di Modena</t>
  </si>
  <si>
    <t>Via Fonte Raso, 15</t>
  </si>
  <si>
    <t>41100 MODENA</t>
  </si>
  <si>
    <t>C.F.:</t>
  </si>
  <si>
    <t>92116650349</t>
  </si>
  <si>
    <t>Fattura n.</t>
  </si>
  <si>
    <t>Compenso professionale relativo all'incarico per il coordinatore della sicurezza in fase di esecuzione dei lavori [MO-E-427-M] Lavori di manutenzione straordinaria delle arginature della Cassa di Espansione sul Fiume Panaro e delle relative pertinenze per gli invasi sperimentali propedeutici al Collaudo ai sensi dell’art. 14 del DPR 1363/59, in comune di San Cesario sul Panaro e Modena (MO)</t>
  </si>
  <si>
    <t>Prot. N. -- del 17/11/2021</t>
  </si>
  <si>
    <t xml:space="preserve">Imponibile </t>
  </si>
  <si>
    <t>(Importo come da disciplinare, con cui calcolare il restante 70%)</t>
  </si>
  <si>
    <t>Totale imponibile I.v.a. 22%</t>
  </si>
  <si>
    <t xml:space="preserve">I.v.a. 22% </t>
  </si>
  <si>
    <t>Totale fattura</t>
  </si>
  <si>
    <t xml:space="preserve">Pagamento: bonifico bancario </t>
  </si>
  <si>
    <t>Il Responsabile Unico del Progetto</t>
  </si>
  <si>
    <t>Cassa Ing. e Arch. 5%</t>
  </si>
  <si>
    <t>O.002.01.a</t>
  </si>
  <si>
    <t>O.002.01.b</t>
  </si>
  <si>
    <t xml:space="preserve">DECESPUGLIAMENTO di vegetazione legnosa di natura cespugliosa o arbustiva, con virgulti di età superiori ad un anno, con diametro fino a 6 cm, misurato a 1.3 m dal suolo con mezzi meccanici semoventi equipaggiati con barre falcianti o trince od altro idoneo macchinario od attrezzatura, che garantisca la produzione di un residuo trinciato idoneo al rilascio in loco o per il suo allontanamento </t>
  </si>
  <si>
    <t>O.002.01.c</t>
  </si>
  <si>
    <t>DECESPUGLIAMENTO di vegetazione legnosa di natura cespugliosa o arbustiva, con virgulti di età superiori ad un anno, con diametro fino a 6 cm, misurato a 1.3 m dal suolo, nelle zone basse delle scarpate arginali precluse ai mezzi meccanici e non raggiungibili dalla sommità</t>
  </si>
  <si>
    <t>su superfici in scarpata</t>
  </si>
  <si>
    <t>DECESPUGLIAMENTO di vegetazione legnosa di natura cespugliosa o arbustiva, con virgulti di età superiori ad un anno, con diametro fino a 6 cm, misurato a 1.3 m dal suolo con mezzi meccanici semoventi equipaggiati con barre falcianti o trince od altro idoneo macchinario od attrezzatura, che garantisca la produzione di un residuo trinciato idoneo al rilascio in loco o per il suo allontanamento .</t>
  </si>
  <si>
    <t>su superfici orizzontali</t>
  </si>
  <si>
    <t>con decespugliatori a mano e/o motoseghe</t>
  </si>
  <si>
    <t>O.002.01.d</t>
  </si>
  <si>
    <t>DECESPUGLIAMENTO di vegetazione legnosa di natura cespugliosa o arbustiva, con virgulti di età superiori ad un anno, con diametro fino a 6 cm, misurato a 1.3 m dal suolo, nelle zone basse delle scarpate arginali precluse ai mezzi meccanici e non raggiungibili dalla sommità, compreso la movimentazione del tagliato sulla sommità arginale, la triturazione del materiale asportato ed il suo allontanamento</t>
  </si>
  <si>
    <t>O.003.01.a</t>
  </si>
  <si>
    <t>di essenze arboree di diametro fino a 20 cm misurata ad un'altezza di 1.30 m da terra</t>
  </si>
  <si>
    <t>DISBOSCAMENTO E DECESPUGLIAMENTO eseguito manualmente e/o con idonei mezzi meccanici equipaggiati con cesoie e/o pinze forestali mediante taglio alla base su piani e scarpate arginali di qualsiasi lunghezza, compreso l'onere per la riduzione in cippato o l'allontanamento del materiale di risulta:</t>
  </si>
  <si>
    <t>O.003.02.a</t>
  </si>
  <si>
    <t>TAGLIO alla base di piante anche se situate in posizione isolata rispetto alle aree imboschite, mediante impiego di mano d'opera specializzata, con l'ausilio di mezzi meccanici, compreso l'onere per il raggiungimento della pianta, come da indicazioni della D.L., se in posizione disagevole (scarpata d'alveo) o compresa tra esemplari che devono essere preservati, il sezionamento, l'accatastamento provvisorio e il successivo allontanamento del materiale di risulta:</t>
  </si>
  <si>
    <t>di qualsiasi specie ed altezza, di diametro compreso tra 20 e 40 cm misurata ad un'altezza di 1.30 m da terra</t>
  </si>
  <si>
    <t>cad</t>
  </si>
  <si>
    <t>O.003.02.b</t>
  </si>
  <si>
    <t>di qualsiasi specie ed altezza, di diametro compreso tra 40 e 60 cm misurata ad un'altezza di 1.30 m da terra</t>
  </si>
  <si>
    <t>TAGLIO di vegetazione spontanea in alveo naturale comprensivo di asportazione di tutte le piante secche, male ancorate al terreno, prossime al crollo e di quelle vegetanti all'interno dell'alveo; taglio selettivo sulla rimanente vegetazione arborea presente sulle sponde (per individui sino a 40 cm di diametro), graduando il taglio e selezionando gli individui migliori per portamento e sviluppo, privilegiando, a parità di condizioni, le specie autoctone indicate dalla D.L. Saranno mantenuti gli arbusti autoctoni, ripulendo dalle infestazioni di piante rampicanti invadenti, secondo le disposizioni della D.L.; è compreso l'allontanamento del materiale di risulta:</t>
  </si>
  <si>
    <t>per i tratti lungo l’asta degli affluenti</t>
  </si>
  <si>
    <t>O.003.03.b</t>
  </si>
  <si>
    <t>O.003.04.b</t>
  </si>
  <si>
    <t>TAGLIO raso di vegetazione spontanea cespugliosa e arborea di qualsiasi diametro, ostacolante il deflusso delle acque, compreso la riprofilatura dell’ area di intervento eseguita con mezzi meccanici idonei per una profondità minima di 60 cm; sono compresi inoltre gli eventuali oneri per la conservazione selettiva di esemplari arborei indicati dalla D.L., e l’allontanamento del materiale di risulta al di fuori dell'alveo:</t>
  </si>
  <si>
    <t>Attività connesse ai lavori di sfalcio, taglio, rimozione di flottanti e eventuali ripristini di sponde</t>
  </si>
  <si>
    <t>Incidenza della manodopera</t>
  </si>
  <si>
    <t>Argine sx</t>
  </si>
  <si>
    <t>Argine dx</t>
  </si>
  <si>
    <t>Perc. %</t>
  </si>
  <si>
    <t>Lung.</t>
  </si>
  <si>
    <t>Riduz.</t>
  </si>
  <si>
    <t>RESTA</t>
  </si>
  <si>
    <t>CUP: B97G24000050001</t>
  </si>
  <si>
    <t xml:space="preserve"> (MO-E-438-M) Lavori di taglio alghe sul canale Naviglio dallo scarico del depuratore fino all'imbocco dello scatolare di Bastiglia. Nei comuni di Modena e Bastiglia
</t>
  </si>
  <si>
    <t>Modena, lì 14/03/2024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</si>
</sst>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0_-;\-* #,##0_-;_-* &quot;-&quot;_-;_-@_-"/>
    <numFmt numFmtId="43" formatCode="_-* #,##0.00_-;\-* #,##0.00_-;_-* &quot;-&quot;??_-;_-@_-"/>
    <numFmt numFmtId="164" formatCode="_-* #,##0.00_-;\-* #,##0.00_-;_-* &quot;-&quot;_-;_-@_-"/>
    <numFmt numFmtId="165" formatCode="_-&quot;€&quot;\ * #,##0.00_-;\-&quot;€&quot;\ * #,##0.00_-;_-&quot;€&quot;\ * &quot;-&quot;??_-;_-@_-"/>
    <numFmt numFmtId="166" formatCode="_-* #,##0.00\ _€_-;\-* #,##0.00\ _€_-;_-* &quot;-&quot;??\ _€_-;_-@_-"/>
    <numFmt numFmtId="167" formatCode="_-* #.##0.00_-;\-* #.##0.00_-;_-* &quot;-&quot;??_-;_-@_-"/>
    <numFmt numFmtId="168" formatCode="&quot;€&quot;\ #,##0.00"/>
    <numFmt numFmtId="169" formatCode="#,##0.00\ &quot;€&quot;"/>
    <numFmt numFmtId="170" formatCode="0.000000%"/>
    <numFmt numFmtId="171" formatCode="\€\.* #,##0.00_ ;\-#,##0\ "/>
    <numFmt numFmtId="172" formatCode="_*\€* #,##0.00_-;\-* #,##0.00_-;_-* &quot;-&quot;??_-;_-@_-"/>
    <numFmt numFmtId="173" formatCode="0.00000%"/>
  </numFmts>
  <fonts count="38">
    <font>
      <sz val="10"/>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Calibri"/>
      <family val="2"/>
      <scheme val="minor"/>
    </font>
    <font>
      <b/>
      <sz val="12"/>
      <name val="Calibri"/>
      <family val="2"/>
      <scheme val="minor"/>
    </font>
    <font>
      <b/>
      <sz val="14"/>
      <name val="Calibri"/>
      <family val="2"/>
      <scheme val="minor"/>
    </font>
    <font>
      <sz val="11"/>
      <name val="Calibri"/>
      <family val="2"/>
      <scheme val="minor"/>
    </font>
    <font>
      <i/>
      <sz val="11"/>
      <name val="Calibri"/>
      <family val="2"/>
      <scheme val="minor"/>
    </font>
    <font>
      <b/>
      <sz val="11"/>
      <name val="Calibri"/>
      <family val="2"/>
      <scheme val="minor"/>
    </font>
    <font>
      <sz val="14"/>
      <name val="Calibri"/>
      <family val="2"/>
      <scheme val="minor"/>
    </font>
    <font>
      <b/>
      <sz val="16"/>
      <name val="Calibri"/>
      <family val="2"/>
      <scheme val="minor"/>
    </font>
    <font>
      <b/>
      <u/>
      <sz val="14"/>
      <name val="Calibri"/>
      <family val="2"/>
      <scheme val="minor"/>
    </font>
    <font>
      <u/>
      <sz val="11"/>
      <name val="Calibri"/>
      <family val="2"/>
      <scheme val="minor"/>
    </font>
    <font>
      <b/>
      <i/>
      <sz val="11"/>
      <name val="Calibri"/>
      <family val="2"/>
      <scheme val="minor"/>
    </font>
    <font>
      <sz val="12"/>
      <name val="Calibri"/>
      <family val="2"/>
      <scheme val="minor"/>
    </font>
    <font>
      <b/>
      <i/>
      <sz val="11"/>
      <color theme="1"/>
      <name val="Calibri"/>
      <family val="2"/>
      <scheme val="minor"/>
    </font>
    <font>
      <sz val="9"/>
      <name val="Calibri"/>
      <family val="2"/>
      <scheme val="minor"/>
    </font>
    <font>
      <sz val="10"/>
      <name val="Arial"/>
      <family val="2"/>
    </font>
    <font>
      <sz val="11"/>
      <name val="CG Omega"/>
      <family val="2"/>
    </font>
    <font>
      <sz val="10"/>
      <name val="Arial"/>
      <family val="2"/>
    </font>
    <font>
      <b/>
      <sz val="11"/>
      <name val="CG Omega"/>
      <family val="2"/>
    </font>
    <font>
      <sz val="12"/>
      <name val="Arial"/>
      <family val="2"/>
    </font>
    <font>
      <sz val="14"/>
      <name val="Arial"/>
      <family val="2"/>
    </font>
    <font>
      <sz val="11"/>
      <name val="Arial"/>
      <family val="2"/>
    </font>
    <font>
      <sz val="12"/>
      <name val="CG Omega"/>
      <family val="2"/>
    </font>
    <font>
      <b/>
      <sz val="11"/>
      <name val="Arial"/>
      <family val="2"/>
    </font>
    <font>
      <b/>
      <sz val="11"/>
      <name val="CG Omega"/>
    </font>
    <font>
      <b/>
      <sz val="12"/>
      <name val="CG Omega"/>
      <family val="2"/>
    </font>
    <font>
      <b/>
      <sz val="12"/>
      <name val="Arial"/>
      <family val="2"/>
    </font>
    <font>
      <u/>
      <sz val="10"/>
      <color theme="10"/>
      <name val="Verdana"/>
      <family val="2"/>
    </font>
  </fonts>
  <fills count="3">
    <fill>
      <patternFill patternType="none"/>
    </fill>
    <fill>
      <patternFill patternType="gray125"/>
    </fill>
    <fill>
      <patternFill patternType="solid">
        <fgColor rgb="FFFFFF00"/>
        <bgColor indexed="64"/>
      </patternFill>
    </fill>
  </fills>
  <borders count="53">
    <border>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bottom style="hair">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style="double">
        <color indexed="64"/>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bottom/>
      <diagonal/>
    </border>
    <border>
      <left/>
      <right style="thin">
        <color indexed="64"/>
      </right>
      <top style="hair">
        <color indexed="64"/>
      </top>
      <bottom/>
      <diagonal/>
    </border>
    <border>
      <left style="thin">
        <color indexed="64"/>
      </left>
      <right style="double">
        <color indexed="64"/>
      </right>
      <top/>
      <bottom/>
      <diagonal/>
    </border>
    <border>
      <left style="double">
        <color indexed="64"/>
      </left>
      <right/>
      <top/>
      <bottom/>
      <diagonal/>
    </border>
    <border>
      <left style="thin">
        <color indexed="64"/>
      </left>
      <right style="thin">
        <color indexed="64"/>
      </right>
      <top style="hair">
        <color indexed="64"/>
      </top>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top/>
      <bottom style="double">
        <color indexed="64"/>
      </bottom>
      <diagonal/>
    </border>
    <border>
      <left style="thin">
        <color indexed="64"/>
      </left>
      <right style="double">
        <color indexed="64"/>
      </right>
      <top style="hair">
        <color indexed="64"/>
      </top>
      <bottom style="double">
        <color indexed="64"/>
      </bottom>
      <diagonal/>
    </border>
    <border>
      <left style="double">
        <color indexed="64"/>
      </left>
      <right/>
      <top/>
      <bottom style="thin">
        <color indexed="64"/>
      </bottom>
      <diagonal/>
    </border>
    <border>
      <left/>
      <right/>
      <top/>
      <bottom style="thin">
        <color indexed="64"/>
      </bottom>
      <diagonal/>
    </border>
    <border>
      <left/>
      <right/>
      <top style="thin">
        <color auto="1"/>
      </top>
      <bottom style="double">
        <color auto="1"/>
      </bottom>
      <diagonal/>
    </border>
    <border>
      <left/>
      <right/>
      <top style="thin">
        <color auto="1"/>
      </top>
      <bottom/>
      <diagonal/>
    </border>
    <border>
      <left/>
      <right/>
      <top/>
      <bottom style="dotted">
        <color indexed="64"/>
      </bottom>
      <diagonal/>
    </border>
  </borders>
  <cellStyleXfs count="7">
    <xf numFmtId="0" fontId="0" fillId="0" borderId="0"/>
    <xf numFmtId="43" fontId="10" fillId="0" borderId="0" applyFont="0" applyFill="0" applyBorder="0" applyAlignment="0" applyProtection="0"/>
    <xf numFmtId="41" fontId="10" fillId="0" borderId="0" applyFont="0" applyFill="0" applyBorder="0" applyAlignment="0" applyProtection="0"/>
    <xf numFmtId="0" fontId="8" fillId="0" borderId="0"/>
    <xf numFmtId="0" fontId="25" fillId="0" borderId="0"/>
    <xf numFmtId="9" fontId="27" fillId="0" borderId="0" applyFont="0" applyFill="0" applyBorder="0" applyAlignment="0" applyProtection="0"/>
    <xf numFmtId="0" fontId="37" fillId="0" borderId="0" applyNumberFormat="0" applyFill="0" applyBorder="0" applyAlignment="0" applyProtection="0"/>
  </cellStyleXfs>
  <cellXfs count="222">
    <xf numFmtId="0" fontId="0" fillId="0" borderId="0" xfId="0"/>
    <xf numFmtId="0" fontId="13" fillId="0" borderId="0" xfId="0" applyFont="1"/>
    <xf numFmtId="0" fontId="12" fillId="0" borderId="8" xfId="0" applyFont="1" applyBorder="1" applyAlignment="1">
      <alignment horizontal="center" vertical="center"/>
    </xf>
    <xf numFmtId="41" fontId="12" fillId="0" borderId="12" xfId="2" applyFont="1" applyBorder="1" applyAlignment="1">
      <alignment horizontal="center" vertical="center"/>
    </xf>
    <xf numFmtId="0" fontId="14" fillId="0" borderId="13" xfId="0" applyFont="1" applyBorder="1" applyAlignment="1">
      <alignment horizontal="center"/>
    </xf>
    <xf numFmtId="0" fontId="14" fillId="0" borderId="14" xfId="0" applyFont="1" applyBorder="1" applyAlignment="1">
      <alignment horizontal="center"/>
    </xf>
    <xf numFmtId="0" fontId="15" fillId="0" borderId="15" xfId="0" applyFont="1" applyBorder="1" applyAlignment="1">
      <alignment horizontal="left"/>
    </xf>
    <xf numFmtId="0" fontId="16" fillId="0" borderId="16" xfId="0" applyFont="1" applyBorder="1" applyAlignment="1">
      <alignment horizontal="center"/>
    </xf>
    <xf numFmtId="21" fontId="14" fillId="0" borderId="17" xfId="0" applyNumberFormat="1" applyFont="1" applyBorder="1" applyAlignment="1">
      <alignment horizontal="center"/>
    </xf>
    <xf numFmtId="164" fontId="14" fillId="0" borderId="17" xfId="2" applyNumberFormat="1" applyFont="1" applyBorder="1" applyAlignment="1">
      <alignment horizontal="center"/>
    </xf>
    <xf numFmtId="164" fontId="14" fillId="0" borderId="18" xfId="2" applyNumberFormat="1" applyFont="1" applyBorder="1" applyAlignment="1">
      <alignment horizontal="center"/>
    </xf>
    <xf numFmtId="0" fontId="14" fillId="0" borderId="19" xfId="0" applyFont="1" applyBorder="1" applyAlignment="1">
      <alignment horizontal="center"/>
    </xf>
    <xf numFmtId="41" fontId="14" fillId="0" borderId="17" xfId="2" applyFont="1" applyBorder="1" applyAlignment="1">
      <alignment horizontal="center"/>
    </xf>
    <xf numFmtId="4" fontId="14" fillId="0" borderId="20" xfId="2" applyNumberFormat="1" applyFont="1" applyBorder="1" applyAlignment="1">
      <alignment horizontal="right"/>
    </xf>
    <xf numFmtId="4" fontId="14" fillId="0" borderId="16" xfId="2" applyNumberFormat="1" applyFont="1" applyBorder="1" applyAlignment="1">
      <alignment horizontal="right"/>
    </xf>
    <xf numFmtId="41" fontId="14" fillId="0" borderId="18" xfId="2" applyFont="1" applyBorder="1" applyAlignment="1">
      <alignment horizontal="center"/>
    </xf>
    <xf numFmtId="0" fontId="17" fillId="0" borderId="0" xfId="0" applyFont="1"/>
    <xf numFmtId="0" fontId="14" fillId="0" borderId="20" xfId="0" applyFont="1" applyBorder="1" applyAlignment="1">
      <alignment horizontal="center"/>
    </xf>
    <xf numFmtId="0" fontId="18" fillId="0" borderId="15" xfId="0" applyFont="1" applyBorder="1" applyAlignment="1">
      <alignment horizontal="center"/>
    </xf>
    <xf numFmtId="4" fontId="14" fillId="0" borderId="14" xfId="2" applyNumberFormat="1" applyFont="1" applyBorder="1" applyAlignment="1">
      <alignment horizontal="right"/>
    </xf>
    <xf numFmtId="0" fontId="14" fillId="0" borderId="16" xfId="0" applyFont="1" applyBorder="1" applyAlignment="1">
      <alignment horizontal="center"/>
    </xf>
    <xf numFmtId="0" fontId="19" fillId="0" borderId="21" xfId="0" quotePrefix="1" applyFont="1" applyBorder="1" applyAlignment="1">
      <alignment horizontal="center"/>
    </xf>
    <xf numFmtId="21" fontId="14" fillId="0" borderId="20" xfId="0" applyNumberFormat="1" applyFont="1" applyBorder="1" applyAlignment="1">
      <alignment horizontal="center"/>
    </xf>
    <xf numFmtId="0" fontId="14" fillId="0" borderId="17" xfId="0" quotePrefix="1" applyFont="1" applyBorder="1" applyAlignment="1">
      <alignment horizontal="left"/>
    </xf>
    <xf numFmtId="0" fontId="16" fillId="0" borderId="22" xfId="0" applyFont="1" applyBorder="1" applyAlignment="1">
      <alignment horizontal="center"/>
    </xf>
    <xf numFmtId="21" fontId="14" fillId="0" borderId="22" xfId="0" applyNumberFormat="1" applyFont="1" applyBorder="1" applyAlignment="1">
      <alignment horizontal="center"/>
    </xf>
    <xf numFmtId="0" fontId="20" fillId="0" borderId="17" xfId="0" quotePrefix="1" applyFont="1" applyBorder="1" applyAlignment="1">
      <alignment horizontal="left"/>
    </xf>
    <xf numFmtId="0" fontId="16" fillId="0" borderId="17" xfId="0" quotePrefix="1" applyFont="1" applyBorder="1" applyAlignment="1">
      <alignment horizontal="left"/>
    </xf>
    <xf numFmtId="0" fontId="17" fillId="0" borderId="25" xfId="0" applyFont="1" applyBorder="1"/>
    <xf numFmtId="164" fontId="17" fillId="0" borderId="20" xfId="0" applyNumberFormat="1" applyFont="1" applyBorder="1"/>
    <xf numFmtId="0" fontId="17" fillId="0" borderId="20" xfId="0" applyFont="1" applyBorder="1"/>
    <xf numFmtId="164" fontId="17" fillId="0" borderId="0" xfId="0" applyNumberFormat="1" applyFont="1"/>
    <xf numFmtId="164" fontId="14" fillId="0" borderId="20" xfId="2" applyNumberFormat="1" applyFont="1" applyBorder="1" applyAlignment="1">
      <alignment horizontal="center"/>
    </xf>
    <xf numFmtId="0" fontId="16" fillId="0" borderId="22" xfId="0" applyFont="1" applyBorder="1" applyAlignment="1">
      <alignment horizontal="right"/>
    </xf>
    <xf numFmtId="164" fontId="14" fillId="0" borderId="25" xfId="2" applyNumberFormat="1" applyFont="1" applyBorder="1" applyAlignment="1">
      <alignment horizontal="center"/>
    </xf>
    <xf numFmtId="0" fontId="16" fillId="0" borderId="26" xfId="0" applyFont="1" applyBorder="1" applyAlignment="1">
      <alignment horizontal="right"/>
    </xf>
    <xf numFmtId="21" fontId="14" fillId="0" borderId="26" xfId="0" applyNumberFormat="1" applyFont="1" applyBorder="1" applyAlignment="1">
      <alignment horizontal="center"/>
    </xf>
    <xf numFmtId="164" fontId="14" fillId="0" borderId="27" xfId="2" applyNumberFormat="1" applyFont="1" applyBorder="1" applyAlignment="1">
      <alignment horizontal="center"/>
    </xf>
    <xf numFmtId="164" fontId="14" fillId="0" borderId="28" xfId="2" applyNumberFormat="1" applyFont="1" applyBorder="1" applyAlignment="1">
      <alignment horizontal="center"/>
    </xf>
    <xf numFmtId="0" fontId="14" fillId="0" borderId="22" xfId="0" applyFont="1" applyBorder="1" applyAlignment="1">
      <alignment horizontal="right"/>
    </xf>
    <xf numFmtId="164" fontId="14" fillId="0" borderId="29" xfId="2" applyNumberFormat="1" applyFont="1" applyBorder="1" applyAlignment="1">
      <alignment horizontal="center"/>
    </xf>
    <xf numFmtId="0" fontId="17" fillId="0" borderId="20" xfId="0" applyFont="1" applyBorder="1" applyAlignment="1">
      <alignment horizontal="right"/>
    </xf>
    <xf numFmtId="165" fontId="17" fillId="0" borderId="20" xfId="0" applyNumberFormat="1" applyFont="1" applyBorder="1"/>
    <xf numFmtId="0" fontId="17" fillId="0" borderId="30" xfId="0" applyFont="1" applyBorder="1"/>
    <xf numFmtId="4" fontId="14" fillId="0" borderId="22" xfId="2" applyNumberFormat="1" applyFont="1" applyBorder="1" applyAlignment="1">
      <alignment horizontal="right"/>
    </xf>
    <xf numFmtId="0" fontId="14" fillId="0" borderId="31" xfId="0" applyFont="1" applyBorder="1" applyAlignment="1">
      <alignment horizontal="center"/>
    </xf>
    <xf numFmtId="0" fontId="14" fillId="0" borderId="0" xfId="0" applyFont="1" applyAlignment="1">
      <alignment horizontal="center"/>
    </xf>
    <xf numFmtId="0" fontId="14" fillId="0" borderId="27" xfId="0" quotePrefix="1" applyFont="1" applyBorder="1" applyAlignment="1">
      <alignment horizontal="left"/>
    </xf>
    <xf numFmtId="0" fontId="16" fillId="0" borderId="32" xfId="0" applyFont="1" applyBorder="1" applyAlignment="1">
      <alignment horizontal="center"/>
    </xf>
    <xf numFmtId="21" fontId="14" fillId="0" borderId="32" xfId="0" applyNumberFormat="1" applyFont="1" applyBorder="1" applyAlignment="1">
      <alignment horizontal="center"/>
    </xf>
    <xf numFmtId="164" fontId="14" fillId="0" borderId="33" xfId="2" applyNumberFormat="1" applyFont="1" applyBorder="1" applyAlignment="1">
      <alignment horizontal="center"/>
    </xf>
    <xf numFmtId="0" fontId="14" fillId="0" borderId="34" xfId="0" applyFont="1" applyBorder="1" applyAlignment="1">
      <alignment horizontal="center"/>
    </xf>
    <xf numFmtId="41" fontId="14" fillId="0" borderId="27" xfId="2" applyFont="1" applyBorder="1" applyAlignment="1">
      <alignment horizontal="center"/>
    </xf>
    <xf numFmtId="4" fontId="14" fillId="0" borderId="35" xfId="2" applyNumberFormat="1" applyFont="1" applyBorder="1" applyAlignment="1">
      <alignment horizontal="right"/>
    </xf>
    <xf numFmtId="4" fontId="14" fillId="0" borderId="32" xfId="2" applyNumberFormat="1" applyFont="1" applyBorder="1" applyAlignment="1">
      <alignment horizontal="right"/>
    </xf>
    <xf numFmtId="41" fontId="14" fillId="0" borderId="33" xfId="2" applyFont="1" applyBorder="1" applyAlignment="1">
      <alignment horizontal="center"/>
    </xf>
    <xf numFmtId="0" fontId="14" fillId="0" borderId="36" xfId="0" applyFont="1" applyBorder="1" applyAlignment="1">
      <alignment horizontal="center"/>
    </xf>
    <xf numFmtId="0" fontId="14" fillId="0" borderId="15" xfId="0" applyFont="1" applyBorder="1" applyAlignment="1">
      <alignment horizontal="center"/>
    </xf>
    <xf numFmtId="0" fontId="14" fillId="0" borderId="21" xfId="0" quotePrefix="1" applyFont="1" applyBorder="1" applyAlignment="1">
      <alignment horizontal="left"/>
    </xf>
    <xf numFmtId="164" fontId="14" fillId="0" borderId="21" xfId="2" applyNumberFormat="1" applyFont="1" applyBorder="1" applyAlignment="1">
      <alignment horizontal="center"/>
    </xf>
    <xf numFmtId="164" fontId="14" fillId="0" borderId="37" xfId="2" applyNumberFormat="1" applyFont="1" applyBorder="1" applyAlignment="1">
      <alignment horizontal="center"/>
    </xf>
    <xf numFmtId="0" fontId="14" fillId="0" borderId="38" xfId="0" applyFont="1" applyBorder="1" applyAlignment="1">
      <alignment horizontal="center"/>
    </xf>
    <xf numFmtId="41" fontId="14" fillId="0" borderId="21" xfId="2" applyFont="1" applyBorder="1" applyAlignment="1">
      <alignment horizontal="center"/>
    </xf>
    <xf numFmtId="4" fontId="14" fillId="0" borderId="25" xfId="2" applyNumberFormat="1" applyFont="1" applyBorder="1" applyAlignment="1">
      <alignment horizontal="right"/>
    </xf>
    <xf numFmtId="41" fontId="14" fillId="0" borderId="37" xfId="2" applyFont="1" applyBorder="1" applyAlignment="1">
      <alignment horizontal="center"/>
    </xf>
    <xf numFmtId="4" fontId="14" fillId="0" borderId="28" xfId="2" applyNumberFormat="1" applyFont="1" applyBorder="1" applyAlignment="1">
      <alignment horizontal="right"/>
    </xf>
    <xf numFmtId="4" fontId="14" fillId="0" borderId="0" xfId="2" applyNumberFormat="1" applyFont="1" applyBorder="1" applyAlignment="1">
      <alignment horizontal="right"/>
    </xf>
    <xf numFmtId="164" fontId="14" fillId="0" borderId="35" xfId="2" applyNumberFormat="1" applyFont="1" applyBorder="1" applyAlignment="1">
      <alignment horizontal="center"/>
    </xf>
    <xf numFmtId="166" fontId="17" fillId="0" borderId="0" xfId="0" applyNumberFormat="1" applyFont="1"/>
    <xf numFmtId="4" fontId="16" fillId="0" borderId="29" xfId="2" applyNumberFormat="1" applyFont="1" applyBorder="1" applyAlignment="1">
      <alignment horizontal="right"/>
    </xf>
    <xf numFmtId="0" fontId="16" fillId="0" borderId="26" xfId="0" applyFont="1" applyBorder="1" applyAlignment="1">
      <alignment horizontal="center"/>
    </xf>
    <xf numFmtId="164" fontId="14" fillId="0" borderId="39" xfId="2" applyNumberFormat="1" applyFont="1" applyBorder="1" applyAlignment="1">
      <alignment horizontal="center"/>
    </xf>
    <xf numFmtId="0" fontId="21" fillId="0" borderId="17" xfId="0" quotePrefix="1" applyFont="1" applyBorder="1" applyAlignment="1">
      <alignment horizontal="left"/>
    </xf>
    <xf numFmtId="4" fontId="12" fillId="0" borderId="17" xfId="0" applyNumberFormat="1" applyFont="1" applyBorder="1" applyAlignment="1">
      <alignment horizontal="right"/>
    </xf>
    <xf numFmtId="4" fontId="16" fillId="0" borderId="25" xfId="2" applyNumberFormat="1" applyFont="1" applyBorder="1" applyAlignment="1">
      <alignment horizontal="right"/>
    </xf>
    <xf numFmtId="10" fontId="14" fillId="0" borderId="0" xfId="0" applyNumberFormat="1" applyFont="1"/>
    <xf numFmtId="4" fontId="14" fillId="0" borderId="0" xfId="0" applyNumberFormat="1" applyFont="1"/>
    <xf numFmtId="0" fontId="14" fillId="0" borderId="0" xfId="0" applyFont="1"/>
    <xf numFmtId="0" fontId="16" fillId="0" borderId="22" xfId="0" applyFont="1" applyBorder="1" applyAlignment="1">
      <alignment horizontal="left"/>
    </xf>
    <xf numFmtId="164" fontId="14" fillId="0" borderId="21" xfId="0" applyNumberFormat="1" applyFont="1" applyBorder="1" applyAlignment="1">
      <alignment horizontal="right"/>
    </xf>
    <xf numFmtId="4" fontId="22" fillId="0" borderId="17" xfId="0" applyNumberFormat="1" applyFont="1" applyBorder="1" applyAlignment="1">
      <alignment horizontal="right"/>
    </xf>
    <xf numFmtId="4" fontId="14" fillId="0" borderId="30" xfId="2" applyNumberFormat="1" applyFont="1" applyBorder="1" applyAlignment="1">
      <alignment horizontal="right"/>
    </xf>
    <xf numFmtId="21" fontId="14" fillId="0" borderId="16" xfId="0" applyNumberFormat="1" applyFont="1" applyBorder="1" applyAlignment="1">
      <alignment horizontal="center"/>
    </xf>
    <xf numFmtId="4" fontId="16" fillId="0" borderId="28" xfId="2" applyNumberFormat="1" applyFont="1" applyBorder="1" applyAlignment="1">
      <alignment horizontal="right"/>
    </xf>
    <xf numFmtId="0" fontId="14" fillId="0" borderId="17" xfId="0" applyFont="1" applyBorder="1" applyAlignment="1">
      <alignment horizontal="left"/>
    </xf>
    <xf numFmtId="0" fontId="14" fillId="0" borderId="16" xfId="0" applyFont="1" applyBorder="1" applyAlignment="1">
      <alignment horizontal="left"/>
    </xf>
    <xf numFmtId="164" fontId="14" fillId="0" borderId="17" xfId="0" applyNumberFormat="1" applyFont="1" applyBorder="1" applyAlignment="1">
      <alignment horizontal="right"/>
    </xf>
    <xf numFmtId="164" fontId="14" fillId="0" borderId="17" xfId="0" applyNumberFormat="1" applyFont="1" applyBorder="1" applyAlignment="1">
      <alignment horizontal="center"/>
    </xf>
    <xf numFmtId="164" fontId="14" fillId="0" borderId="18" xfId="0" applyNumberFormat="1" applyFont="1" applyBorder="1" applyAlignment="1">
      <alignment horizontal="center"/>
    </xf>
    <xf numFmtId="0" fontId="16" fillId="0" borderId="17" xfId="0" applyFont="1" applyBorder="1" applyAlignment="1">
      <alignment horizontal="right"/>
    </xf>
    <xf numFmtId="4" fontId="14" fillId="0" borderId="30" xfId="0" applyNumberFormat="1" applyFont="1" applyBorder="1" applyAlignment="1">
      <alignment horizontal="right"/>
    </xf>
    <xf numFmtId="0" fontId="14" fillId="0" borderId="18" xfId="0" applyFont="1" applyBorder="1" applyAlignment="1">
      <alignment horizontal="center"/>
    </xf>
    <xf numFmtId="0" fontId="16" fillId="0" borderId="21" xfId="0" applyFont="1" applyBorder="1" applyAlignment="1">
      <alignment horizontal="right"/>
    </xf>
    <xf numFmtId="0" fontId="16" fillId="0" borderId="37" xfId="0" applyFont="1" applyBorder="1" applyAlignment="1">
      <alignment horizontal="right"/>
    </xf>
    <xf numFmtId="167" fontId="14" fillId="0" borderId="19" xfId="0" applyNumberFormat="1" applyFont="1" applyBorder="1" applyAlignment="1">
      <alignment horizontal="center"/>
    </xf>
    <xf numFmtId="0" fontId="14" fillId="0" borderId="17" xfId="0" applyFont="1" applyBorder="1" applyAlignment="1">
      <alignment horizontal="right"/>
    </xf>
    <xf numFmtId="4" fontId="16" fillId="0" borderId="40" xfId="0" applyNumberFormat="1" applyFont="1" applyBorder="1" applyAlignment="1">
      <alignment horizontal="right"/>
    </xf>
    <xf numFmtId="0" fontId="14" fillId="0" borderId="21" xfId="0" applyFont="1" applyBorder="1" applyAlignment="1">
      <alignment horizontal="left"/>
    </xf>
    <xf numFmtId="164" fontId="14" fillId="0" borderId="21" xfId="0" applyNumberFormat="1" applyFont="1" applyBorder="1" applyAlignment="1">
      <alignment horizontal="center"/>
    </xf>
    <xf numFmtId="164" fontId="14" fillId="0" borderId="37" xfId="0" applyNumberFormat="1" applyFont="1" applyBorder="1" applyAlignment="1">
      <alignment horizontal="center"/>
    </xf>
    <xf numFmtId="3" fontId="14" fillId="0" borderId="15" xfId="0" applyNumberFormat="1" applyFont="1" applyBorder="1" applyAlignment="1">
      <alignment horizontal="center"/>
    </xf>
    <xf numFmtId="0" fontId="16" fillId="0" borderId="20" xfId="0" applyFont="1" applyBorder="1"/>
    <xf numFmtId="0" fontId="16" fillId="0" borderId="22" xfId="0" applyFont="1" applyBorder="1"/>
    <xf numFmtId="0" fontId="14" fillId="0" borderId="21" xfId="0" applyFont="1" applyBorder="1" applyAlignment="1">
      <alignment horizontal="right"/>
    </xf>
    <xf numFmtId="0" fontId="14" fillId="0" borderId="37" xfId="0" applyFont="1" applyBorder="1" applyAlignment="1">
      <alignment horizontal="center"/>
    </xf>
    <xf numFmtId="0" fontId="14" fillId="0" borderId="20" xfId="0" applyFont="1" applyBorder="1"/>
    <xf numFmtId="0" fontId="14" fillId="0" borderId="22" xfId="0" applyFont="1" applyBorder="1"/>
    <xf numFmtId="0" fontId="14" fillId="0" borderId="20" xfId="0" applyFont="1" applyBorder="1" applyAlignment="1">
      <alignment horizontal="right"/>
    </xf>
    <xf numFmtId="4" fontId="14" fillId="0" borderId="22" xfId="0" applyNumberFormat="1" applyFont="1" applyBorder="1" applyAlignment="1">
      <alignment horizontal="center"/>
    </xf>
    <xf numFmtId="0" fontId="14" fillId="0" borderId="41" xfId="0" applyFont="1" applyBorder="1" applyAlignment="1">
      <alignment horizontal="center"/>
    </xf>
    <xf numFmtId="0" fontId="14" fillId="0" borderId="42" xfId="0" applyFont="1" applyBorder="1" applyAlignment="1">
      <alignment horizontal="center"/>
    </xf>
    <xf numFmtId="0" fontId="14" fillId="0" borderId="43" xfId="0" applyFont="1" applyBorder="1" applyAlignment="1">
      <alignment horizontal="left"/>
    </xf>
    <xf numFmtId="0" fontId="16" fillId="0" borderId="44" xfId="0" applyFont="1" applyBorder="1" applyAlignment="1">
      <alignment horizontal="left"/>
    </xf>
    <xf numFmtId="164" fontId="14" fillId="0" borderId="43" xfId="0" applyNumberFormat="1" applyFont="1" applyBorder="1" applyAlignment="1">
      <alignment horizontal="right"/>
    </xf>
    <xf numFmtId="164" fontId="14" fillId="0" borderId="43" xfId="0" applyNumberFormat="1" applyFont="1" applyBorder="1" applyAlignment="1">
      <alignment horizontal="center"/>
    </xf>
    <xf numFmtId="164" fontId="14" fillId="0" borderId="45" xfId="0" applyNumberFormat="1" applyFont="1" applyBorder="1" applyAlignment="1">
      <alignment horizontal="center"/>
    </xf>
    <xf numFmtId="0" fontId="14" fillId="0" borderId="46" xfId="0" applyFont="1" applyBorder="1" applyAlignment="1">
      <alignment horizontal="center"/>
    </xf>
    <xf numFmtId="0" fontId="14" fillId="0" borderId="43" xfId="0" applyFont="1" applyBorder="1" applyAlignment="1">
      <alignment horizontal="right"/>
    </xf>
    <xf numFmtId="4" fontId="14" fillId="0" borderId="43" xfId="0" applyNumberFormat="1" applyFont="1" applyBorder="1" applyAlignment="1">
      <alignment horizontal="right"/>
    </xf>
    <xf numFmtId="43" fontId="14" fillId="0" borderId="43" xfId="1" applyFont="1" applyBorder="1" applyAlignment="1">
      <alignment horizontal="right"/>
    </xf>
    <xf numFmtId="0" fontId="14" fillId="0" borderId="47" xfId="0" applyFont="1" applyBorder="1" applyAlignment="1">
      <alignment horizontal="center"/>
    </xf>
    <xf numFmtId="0" fontId="17" fillId="0" borderId="0" xfId="0" applyFont="1" applyAlignment="1">
      <alignment horizontal="right"/>
    </xf>
    <xf numFmtId="21" fontId="17" fillId="0" borderId="0" xfId="0" applyNumberFormat="1" applyFont="1"/>
    <xf numFmtId="0" fontId="17" fillId="0" borderId="0" xfId="0" applyFont="1" applyAlignment="1">
      <alignment horizontal="center"/>
    </xf>
    <xf numFmtId="164" fontId="17" fillId="0" borderId="0" xfId="2" applyNumberFormat="1" applyFont="1"/>
    <xf numFmtId="41" fontId="17" fillId="0" borderId="0" xfId="2" applyFont="1"/>
    <xf numFmtId="10" fontId="17" fillId="0" borderId="0" xfId="0" applyNumberFormat="1" applyFont="1"/>
    <xf numFmtId="4" fontId="17" fillId="0" borderId="0" xfId="0" applyNumberFormat="1" applyFont="1"/>
    <xf numFmtId="0" fontId="17" fillId="0" borderId="48" xfId="0" applyFont="1" applyBorder="1"/>
    <xf numFmtId="0" fontId="17" fillId="0" borderId="49" xfId="0" applyFont="1" applyBorder="1"/>
    <xf numFmtId="4" fontId="17" fillId="0" borderId="49" xfId="0" applyNumberFormat="1" applyFont="1" applyBorder="1"/>
    <xf numFmtId="0" fontId="8" fillId="0" borderId="0" xfId="3"/>
    <xf numFmtId="168" fontId="8" fillId="0" borderId="0" xfId="3" applyNumberFormat="1"/>
    <xf numFmtId="10" fontId="8" fillId="0" borderId="0" xfId="3" applyNumberFormat="1"/>
    <xf numFmtId="169" fontId="8" fillId="0" borderId="0" xfId="3" applyNumberFormat="1"/>
    <xf numFmtId="168" fontId="8" fillId="0" borderId="49" xfId="3" applyNumberFormat="1" applyBorder="1"/>
    <xf numFmtId="170" fontId="8" fillId="0" borderId="0" xfId="3" applyNumberFormat="1"/>
    <xf numFmtId="2" fontId="8" fillId="0" borderId="0" xfId="3" applyNumberFormat="1"/>
    <xf numFmtId="0" fontId="9" fillId="0" borderId="0" xfId="3" applyFont="1"/>
    <xf numFmtId="168" fontId="9" fillId="0" borderId="50" xfId="3" applyNumberFormat="1" applyFont="1" applyBorder="1"/>
    <xf numFmtId="0" fontId="23" fillId="0" borderId="0" xfId="3" applyFont="1"/>
    <xf numFmtId="0" fontId="9" fillId="0" borderId="0" xfId="3" applyFont="1" applyAlignment="1">
      <alignment horizontal="right"/>
    </xf>
    <xf numFmtId="168" fontId="9" fillId="0" borderId="42" xfId="3" applyNumberFormat="1" applyFont="1" applyBorder="1"/>
    <xf numFmtId="168" fontId="9" fillId="0" borderId="0" xfId="3" applyNumberFormat="1" applyFont="1"/>
    <xf numFmtId="0" fontId="17" fillId="0" borderId="51" xfId="0" applyFont="1" applyBorder="1"/>
    <xf numFmtId="4" fontId="17" fillId="0" borderId="51" xfId="0" applyNumberFormat="1" applyFont="1" applyBorder="1"/>
    <xf numFmtId="2" fontId="17" fillId="0" borderId="0" xfId="0" applyNumberFormat="1" applyFont="1"/>
    <xf numFmtId="0" fontId="24" fillId="0" borderId="16" xfId="0" applyFont="1" applyBorder="1" applyAlignment="1">
      <alignment horizontal="center"/>
    </xf>
    <xf numFmtId="4" fontId="14" fillId="0" borderId="29" xfId="2" applyNumberFormat="1" applyFont="1" applyBorder="1" applyAlignment="1">
      <alignment horizontal="right"/>
    </xf>
    <xf numFmtId="2" fontId="14" fillId="0" borderId="22" xfId="0" applyNumberFormat="1" applyFont="1" applyBorder="1" applyAlignment="1">
      <alignment horizontal="center"/>
    </xf>
    <xf numFmtId="0" fontId="14" fillId="0" borderId="26" xfId="0" applyFont="1" applyBorder="1" applyAlignment="1">
      <alignment horizontal="center"/>
    </xf>
    <xf numFmtId="4" fontId="12" fillId="0" borderId="20" xfId="0" applyNumberFormat="1" applyFont="1" applyBorder="1" applyAlignment="1">
      <alignment horizontal="right"/>
    </xf>
    <xf numFmtId="0" fontId="7" fillId="0" borderId="0" xfId="3" applyFont="1"/>
    <xf numFmtId="0" fontId="6" fillId="0" borderId="0" xfId="3" applyFont="1"/>
    <xf numFmtId="0" fontId="5" fillId="0" borderId="0" xfId="3" applyFont="1"/>
    <xf numFmtId="0" fontId="4" fillId="0" borderId="0" xfId="3" applyFont="1"/>
    <xf numFmtId="0" fontId="26" fillId="0" borderId="0" xfId="4" applyFont="1" applyAlignment="1">
      <alignment vertical="center"/>
    </xf>
    <xf numFmtId="9" fontId="26" fillId="0" borderId="0" xfId="5" applyFont="1" applyBorder="1" applyAlignment="1">
      <alignment vertical="center"/>
    </xf>
    <xf numFmtId="1" fontId="28" fillId="0" borderId="0" xfId="4" applyNumberFormat="1" applyFont="1" applyAlignment="1">
      <alignment vertical="center"/>
    </xf>
    <xf numFmtId="1" fontId="26" fillId="0" borderId="0" xfId="4" applyNumberFormat="1" applyFont="1" applyAlignment="1">
      <alignment vertical="center"/>
    </xf>
    <xf numFmtId="1" fontId="26" fillId="0" borderId="0" xfId="4" quotePrefix="1" applyNumberFormat="1" applyFont="1" applyAlignment="1">
      <alignment horizontal="left" vertical="center"/>
    </xf>
    <xf numFmtId="0" fontId="26" fillId="0" borderId="0" xfId="4" applyFont="1" applyAlignment="1">
      <alignment horizontal="right" vertical="center"/>
    </xf>
    <xf numFmtId="49" fontId="26" fillId="0" borderId="0" xfId="4" applyNumberFormat="1" applyFont="1" applyAlignment="1">
      <alignment horizontal="left" vertical="center"/>
    </xf>
    <xf numFmtId="0" fontId="26" fillId="0" borderId="0" xfId="4" applyFont="1" applyAlignment="1">
      <alignment horizontal="left" vertical="center"/>
    </xf>
    <xf numFmtId="1" fontId="26" fillId="0" borderId="0" xfId="4" applyNumberFormat="1" applyFont="1" applyAlignment="1">
      <alignment horizontal="left" vertical="center"/>
    </xf>
    <xf numFmtId="0" fontId="28" fillId="0" borderId="0" xfId="4" applyFont="1" applyAlignment="1">
      <alignment vertical="center"/>
    </xf>
    <xf numFmtId="171" fontId="31" fillId="0" borderId="0" xfId="4" applyNumberFormat="1" applyFont="1" applyAlignment="1">
      <alignment vertical="center"/>
    </xf>
    <xf numFmtId="0" fontId="32" fillId="0" borderId="0" xfId="4" applyFont="1" applyAlignment="1">
      <alignment vertical="center"/>
    </xf>
    <xf numFmtId="171" fontId="29" fillId="0" borderId="0" xfId="4" applyNumberFormat="1" applyFont="1" applyAlignment="1">
      <alignment vertical="center"/>
    </xf>
    <xf numFmtId="171" fontId="33" fillId="0" borderId="0" xfId="4" applyNumberFormat="1" applyFont="1" applyAlignment="1">
      <alignment vertical="center"/>
    </xf>
    <xf numFmtId="0" fontId="34" fillId="0" borderId="0" xfId="4" applyFont="1" applyAlignment="1">
      <alignment vertical="center"/>
    </xf>
    <xf numFmtId="171" fontId="29" fillId="0" borderId="0" xfId="4" applyNumberFormat="1" applyFont="1" applyAlignment="1">
      <alignment horizontal="left" vertical="top"/>
    </xf>
    <xf numFmtId="171" fontId="29" fillId="0" borderId="52" xfId="4" applyNumberFormat="1" applyFont="1" applyBorder="1" applyAlignment="1">
      <alignment vertical="center"/>
    </xf>
    <xf numFmtId="171" fontId="29" fillId="0" borderId="0" xfId="4" quotePrefix="1" applyNumberFormat="1" applyFont="1" applyAlignment="1">
      <alignment horizontal="center" vertical="center"/>
    </xf>
    <xf numFmtId="41" fontId="32" fillId="0" borderId="0" xfId="4" applyNumberFormat="1" applyFont="1" applyAlignment="1">
      <alignment vertical="center"/>
    </xf>
    <xf numFmtId="0" fontId="32" fillId="2" borderId="0" xfId="4" applyFont="1" applyFill="1" applyAlignment="1">
      <alignment vertical="center"/>
    </xf>
    <xf numFmtId="171" fontId="29" fillId="2" borderId="0" xfId="4" applyNumberFormat="1" applyFont="1" applyFill="1" applyAlignment="1">
      <alignment vertical="center"/>
    </xf>
    <xf numFmtId="0" fontId="32" fillId="0" borderId="0" xfId="4" quotePrefix="1" applyFont="1" applyAlignment="1">
      <alignment vertical="center"/>
    </xf>
    <xf numFmtId="0" fontId="35" fillId="0" borderId="0" xfId="4" applyFont="1" applyAlignment="1">
      <alignment vertical="center"/>
    </xf>
    <xf numFmtId="171" fontId="36" fillId="0" borderId="0" xfId="4" applyNumberFormat="1" applyFont="1" applyAlignment="1">
      <alignment vertical="center"/>
    </xf>
    <xf numFmtId="172" fontId="26" fillId="0" borderId="0" xfId="4" applyNumberFormat="1" applyFont="1" applyAlignment="1">
      <alignment vertical="center"/>
    </xf>
    <xf numFmtId="41" fontId="28" fillId="0" borderId="0" xfId="4" applyNumberFormat="1" applyFont="1" applyAlignment="1">
      <alignment vertical="center"/>
    </xf>
    <xf numFmtId="41" fontId="31" fillId="0" borderId="0" xfId="4" applyNumberFormat="1" applyFont="1" applyAlignment="1">
      <alignment vertical="center"/>
    </xf>
    <xf numFmtId="0" fontId="31" fillId="0" borderId="0" xfId="4" applyFont="1" applyAlignment="1">
      <alignment vertical="center"/>
    </xf>
    <xf numFmtId="41" fontId="26" fillId="0" borderId="0" xfId="4" applyNumberFormat="1" applyFont="1" applyAlignment="1">
      <alignment vertical="center"/>
    </xf>
    <xf numFmtId="4" fontId="8" fillId="0" borderId="0" xfId="3" applyNumberFormat="1"/>
    <xf numFmtId="0" fontId="37" fillId="0" borderId="0" xfId="6"/>
    <xf numFmtId="0" fontId="3" fillId="0" borderId="0" xfId="3" applyFont="1"/>
    <xf numFmtId="0" fontId="14" fillId="0" borderId="17" xfId="0" quotePrefix="1" applyFont="1" applyBorder="1" applyAlignment="1">
      <alignment horizontal="left" vertical="top" wrapText="1"/>
    </xf>
    <xf numFmtId="0" fontId="14" fillId="0" borderId="16" xfId="0" applyFont="1" applyBorder="1" applyAlignment="1">
      <alignment horizontal="center" vertical="top"/>
    </xf>
    <xf numFmtId="0" fontId="14" fillId="0" borderId="13" xfId="0" applyFont="1" applyBorder="1" applyAlignment="1">
      <alignment horizontal="center" vertical="top"/>
    </xf>
    <xf numFmtId="0" fontId="15" fillId="0" borderId="17" xfId="0" quotePrefix="1" applyFont="1" applyBorder="1" applyAlignment="1">
      <alignment horizontal="left"/>
    </xf>
    <xf numFmtId="0" fontId="15" fillId="0" borderId="17" xfId="0" quotePrefix="1" applyFont="1" applyBorder="1" applyAlignment="1">
      <alignment horizontal="left" vertical="top" wrapText="1"/>
    </xf>
    <xf numFmtId="9" fontId="17" fillId="0" borderId="0" xfId="0" applyNumberFormat="1" applyFont="1"/>
    <xf numFmtId="173" fontId="8" fillId="0" borderId="0" xfId="3" applyNumberFormat="1"/>
    <xf numFmtId="43" fontId="8" fillId="0" borderId="0" xfId="1" applyFont="1"/>
    <xf numFmtId="43" fontId="8" fillId="0" borderId="0" xfId="3" applyNumberFormat="1"/>
    <xf numFmtId="0" fontId="2" fillId="0" borderId="0" xfId="3" applyFont="1"/>
    <xf numFmtId="0" fontId="1" fillId="0" borderId="0" xfId="3" applyFont="1"/>
    <xf numFmtId="0" fontId="13" fillId="0" borderId="12" xfId="0" applyFont="1" applyBorder="1" applyAlignment="1">
      <alignment horizontal="center"/>
    </xf>
    <xf numFmtId="0" fontId="13" fillId="0" borderId="23" xfId="0" applyFont="1" applyBorder="1" applyAlignment="1">
      <alignment horizontal="center"/>
    </xf>
    <xf numFmtId="0" fontId="13" fillId="0" borderId="24" xfId="0" applyFont="1" applyBorder="1" applyAlignment="1">
      <alignment horizontal="center"/>
    </xf>
    <xf numFmtId="0" fontId="16" fillId="0" borderId="21" xfId="0" applyFont="1" applyBorder="1" applyAlignment="1">
      <alignment horizontal="right"/>
    </xf>
    <xf numFmtId="0" fontId="16" fillId="0" borderId="22" xfId="0" applyFont="1" applyBorder="1" applyAlignment="1">
      <alignment horizontal="right"/>
    </xf>
    <xf numFmtId="0" fontId="12" fillId="0" borderId="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0" fontId="11" fillId="0" borderId="1" xfId="0" applyFont="1" applyBorder="1" applyAlignment="1">
      <alignment horizontal="center" vertical="center" textRotation="90"/>
    </xf>
    <xf numFmtId="0" fontId="11" fillId="0" borderId="7" xfId="0" applyFont="1" applyBorder="1" applyAlignment="1">
      <alignment horizontal="center" vertical="center" textRotation="90"/>
    </xf>
    <xf numFmtId="0" fontId="11" fillId="0" borderId="2" xfId="0" applyFont="1" applyBorder="1" applyAlignment="1">
      <alignment horizontal="center" vertical="center" textRotation="90"/>
    </xf>
    <xf numFmtId="0" fontId="11" fillId="0" borderId="8" xfId="0" applyFont="1" applyBorder="1" applyAlignment="1">
      <alignment horizontal="center" vertical="center" textRotation="90"/>
    </xf>
    <xf numFmtId="0" fontId="12" fillId="0" borderId="3" xfId="0" applyFont="1" applyBorder="1" applyAlignment="1">
      <alignment horizontal="center" vertical="center"/>
    </xf>
    <xf numFmtId="0" fontId="9" fillId="0" borderId="0" xfId="3" applyFont="1" applyAlignment="1">
      <alignment horizontal="left" vertical="top" wrapText="1"/>
    </xf>
    <xf numFmtId="0" fontId="9" fillId="0" borderId="0" xfId="3" applyFont="1" applyAlignment="1">
      <alignment horizontal="left" vertical="center" wrapText="1"/>
    </xf>
    <xf numFmtId="0" fontId="29" fillId="0" borderId="0" xfId="4" applyFont="1" applyAlignment="1">
      <alignment vertical="top" wrapText="1"/>
    </xf>
    <xf numFmtId="0" fontId="30" fillId="0" borderId="0" xfId="4" applyFont="1" applyAlignment="1">
      <alignment vertical="top"/>
    </xf>
    <xf numFmtId="171" fontId="31" fillId="0" borderId="0" xfId="4" quotePrefix="1" applyNumberFormat="1" applyFont="1" applyAlignment="1">
      <alignment horizontal="center" vertical="center"/>
    </xf>
  </cellXfs>
  <cellStyles count="7">
    <cellStyle name="Collegamento ipertestuale" xfId="6" builtinId="8"/>
    <cellStyle name="Migliaia" xfId="1" builtinId="3"/>
    <cellStyle name="Migliaia [0]" xfId="2" builtinId="6"/>
    <cellStyle name="Normale" xfId="0" builtinId="0"/>
    <cellStyle name="Normale 2" xfId="3" xr:uid="{F365915A-116B-4224-A569-EAB84B56CF77}"/>
    <cellStyle name="Normale 3" xfId="4" xr:uid="{2CEE0E47-49DF-4C8A-B4AF-841B4F68B1D0}"/>
    <cellStyle name="Percentuale 2" xfId="5" xr:uid="{D5C6A914-7F18-47CF-8085-13F6D0C49E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95250</xdr:colOff>
      <xdr:row>0</xdr:row>
      <xdr:rowOff>0</xdr:rowOff>
    </xdr:from>
    <xdr:to>
      <xdr:col>6</xdr:col>
      <xdr:colOff>657225</xdr:colOff>
      <xdr:row>5</xdr:row>
      <xdr:rowOff>152400</xdr:rowOff>
    </xdr:to>
    <xdr:pic>
      <xdr:nvPicPr>
        <xdr:cNvPr id="2" name="Immagine 1" descr="Risultati immagini per logo aipo">
          <a:extLst>
            <a:ext uri="{FF2B5EF4-FFF2-40B4-BE49-F238E27FC236}">
              <a16:creationId xmlns:a16="http://schemas.microsoft.com/office/drawing/2014/main" id="{84B48B11-0141-4F61-B4E1-60BE21BF1EFB}"/>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0105" b="23015"/>
        <a:stretch/>
      </xdr:blipFill>
      <xdr:spPr bwMode="auto">
        <a:xfrm>
          <a:off x="1619250" y="0"/>
          <a:ext cx="3000375" cy="1104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1028700</xdr:colOff>
      <xdr:row>0</xdr:row>
      <xdr:rowOff>0</xdr:rowOff>
    </xdr:from>
    <xdr:to>
      <xdr:col>6</xdr:col>
      <xdr:colOff>457200</xdr:colOff>
      <xdr:row>5</xdr:row>
      <xdr:rowOff>152400</xdr:rowOff>
    </xdr:to>
    <xdr:pic>
      <xdr:nvPicPr>
        <xdr:cNvPr id="2" name="Immagine 1" descr="Risultati immagini per logo aipo">
          <a:extLst>
            <a:ext uri="{FF2B5EF4-FFF2-40B4-BE49-F238E27FC236}">
              <a16:creationId xmlns:a16="http://schemas.microsoft.com/office/drawing/2014/main" id="{59EEF003-B77D-47F1-8CB1-C69822DABF7D}"/>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0105" b="23015"/>
        <a:stretch/>
      </xdr:blipFill>
      <xdr:spPr bwMode="auto">
        <a:xfrm>
          <a:off x="1419225" y="0"/>
          <a:ext cx="3305175" cy="1104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6407B-183E-4FF2-BF0F-5A2D7C1F71D6}">
  <dimension ref="A1:T331"/>
  <sheetViews>
    <sheetView zoomScale="85" zoomScaleNormal="85" zoomScaleSheetLayoutView="85" workbookViewId="0">
      <pane ySplit="2" topLeftCell="A276" activePane="bottomLeft" state="frozen"/>
      <selection pane="bottomLeft" activeCell="C151" sqref="C151"/>
    </sheetView>
  </sheetViews>
  <sheetFormatPr defaultColWidth="9.375" defaultRowHeight="18.75"/>
  <cols>
    <col min="1" max="1" width="4.25" style="16" bestFit="1" customWidth="1"/>
    <col min="2" max="2" width="6.625" style="16" customWidth="1"/>
    <col min="3" max="3" width="47.5" style="16" customWidth="1"/>
    <col min="4" max="4" width="4.75" style="16" customWidth="1"/>
    <col min="5" max="5" width="11.125" style="16" customWidth="1"/>
    <col min="6" max="6" width="11" style="16" customWidth="1"/>
    <col min="7" max="7" width="10" style="16" customWidth="1"/>
    <col min="8" max="8" width="7.875" style="123" customWidth="1"/>
    <col min="9" max="9" width="14.125" style="16" customWidth="1"/>
    <col min="10" max="10" width="10.5" style="16" customWidth="1"/>
    <col min="11" max="11" width="15.375" style="16" customWidth="1"/>
    <col min="12" max="12" width="15" style="125" customWidth="1"/>
    <col min="13" max="13" width="22.125" style="16" customWidth="1"/>
    <col min="14" max="14" width="9.375" style="16" customWidth="1"/>
    <col min="15" max="15" width="15.625" style="16" customWidth="1"/>
    <col min="16" max="16" width="13.125" style="16" customWidth="1"/>
    <col min="17" max="17" width="14" style="16" bestFit="1" customWidth="1"/>
    <col min="18" max="18" width="17" style="16" customWidth="1"/>
    <col min="19" max="19" width="9.375" style="16"/>
    <col min="20" max="20" width="14.25" style="16" customWidth="1"/>
    <col min="21" max="16384" width="9.375" style="16"/>
  </cols>
  <sheetData>
    <row r="1" spans="1:18" s="1" customFormat="1" ht="27" customHeight="1" thickTop="1">
      <c r="A1" s="212" t="s">
        <v>0</v>
      </c>
      <c r="B1" s="214" t="s">
        <v>1</v>
      </c>
      <c r="C1" s="216" t="s">
        <v>2</v>
      </c>
      <c r="D1" s="216"/>
      <c r="E1" s="206" t="s">
        <v>3</v>
      </c>
      <c r="F1" s="206" t="s">
        <v>4</v>
      </c>
      <c r="G1" s="209" t="s">
        <v>5</v>
      </c>
      <c r="H1" s="204" t="s">
        <v>6</v>
      </c>
      <c r="I1" s="206" t="s">
        <v>7</v>
      </c>
      <c r="J1" s="206" t="s">
        <v>8</v>
      </c>
      <c r="K1" s="206" t="s">
        <v>9</v>
      </c>
      <c r="L1" s="208"/>
      <c r="M1" s="209" t="s">
        <v>10</v>
      </c>
    </row>
    <row r="2" spans="1:18" s="1" customFormat="1" ht="27" customHeight="1">
      <c r="A2" s="213"/>
      <c r="B2" s="215"/>
      <c r="C2" s="211" t="s">
        <v>11</v>
      </c>
      <c r="D2" s="211"/>
      <c r="E2" s="207"/>
      <c r="F2" s="207"/>
      <c r="G2" s="210"/>
      <c r="H2" s="205"/>
      <c r="I2" s="207"/>
      <c r="J2" s="207"/>
      <c r="K2" s="2" t="s">
        <v>12</v>
      </c>
      <c r="L2" s="3" t="s">
        <v>13</v>
      </c>
      <c r="M2" s="210"/>
    </row>
    <row r="3" spans="1:18" ht="18.75" customHeight="1">
      <c r="A3" s="4"/>
      <c r="B3" s="5"/>
      <c r="C3" s="6"/>
      <c r="D3" s="7"/>
      <c r="E3" s="8"/>
      <c r="F3" s="9"/>
      <c r="G3" s="10"/>
      <c r="H3" s="11"/>
      <c r="I3" s="9"/>
      <c r="J3" s="12"/>
      <c r="K3" s="13"/>
      <c r="L3" s="14"/>
      <c r="M3" s="15"/>
    </row>
    <row r="4" spans="1:18" ht="18.75" customHeight="1">
      <c r="A4" s="4"/>
      <c r="B4" s="17"/>
      <c r="C4" s="18" t="s">
        <v>14</v>
      </c>
      <c r="D4" s="7"/>
      <c r="E4" s="8"/>
      <c r="F4" s="9"/>
      <c r="G4" s="10"/>
      <c r="H4" s="11"/>
      <c r="I4" s="9"/>
      <c r="J4" s="12"/>
      <c r="K4" s="19"/>
      <c r="L4" s="14"/>
      <c r="M4" s="15"/>
    </row>
    <row r="5" spans="1:18" ht="18.75" customHeight="1">
      <c r="A5" s="4"/>
      <c r="B5" s="20"/>
      <c r="C5" s="21" t="s">
        <v>15</v>
      </c>
      <c r="D5" s="7"/>
      <c r="E5" s="22"/>
      <c r="F5" s="9"/>
      <c r="G5" s="10"/>
      <c r="H5" s="11"/>
      <c r="I5" s="9"/>
      <c r="J5" s="12"/>
      <c r="K5" s="19"/>
      <c r="L5" s="14"/>
      <c r="M5" s="15"/>
    </row>
    <row r="6" spans="1:18" ht="18.75" customHeight="1">
      <c r="A6" s="4">
        <v>1</v>
      </c>
      <c r="B6" s="20" t="s">
        <v>16</v>
      </c>
      <c r="C6" s="23" t="s">
        <v>17</v>
      </c>
      <c r="D6" s="24"/>
      <c r="E6" s="25"/>
      <c r="F6" s="9"/>
      <c r="G6" s="10"/>
      <c r="H6" s="11"/>
      <c r="I6" s="9"/>
      <c r="J6" s="12"/>
      <c r="K6" s="19"/>
      <c r="L6" s="14"/>
      <c r="M6" s="15"/>
    </row>
    <row r="7" spans="1:18" ht="18.75" customHeight="1">
      <c r="A7" s="4"/>
      <c r="B7" s="20"/>
      <c r="C7" s="23" t="s">
        <v>18</v>
      </c>
      <c r="D7" s="24"/>
      <c r="E7" s="25"/>
      <c r="F7" s="9"/>
      <c r="G7" s="10"/>
      <c r="H7" s="11"/>
      <c r="I7" s="9"/>
      <c r="J7" s="12"/>
      <c r="K7" s="19"/>
      <c r="L7" s="14"/>
      <c r="M7" s="15"/>
    </row>
    <row r="8" spans="1:18" ht="18.75" customHeight="1">
      <c r="A8" s="4"/>
      <c r="B8" s="20"/>
      <c r="C8" s="23" t="s">
        <v>19</v>
      </c>
      <c r="D8" s="24"/>
      <c r="E8" s="25"/>
      <c r="F8" s="9"/>
      <c r="G8" s="10"/>
      <c r="H8" s="11"/>
      <c r="I8" s="9"/>
      <c r="J8" s="12"/>
      <c r="K8" s="19"/>
      <c r="L8" s="14"/>
      <c r="M8" s="15"/>
    </row>
    <row r="9" spans="1:18" ht="18.75" customHeight="1">
      <c r="A9" s="4"/>
      <c r="B9" s="20"/>
      <c r="C9" s="23" t="s">
        <v>20</v>
      </c>
      <c r="D9" s="24"/>
      <c r="E9" s="25"/>
      <c r="F9" s="9"/>
      <c r="G9" s="10"/>
      <c r="H9" s="11"/>
      <c r="I9" s="9"/>
      <c r="J9" s="12"/>
      <c r="K9" s="19"/>
      <c r="L9" s="14"/>
      <c r="M9" s="15"/>
    </row>
    <row r="10" spans="1:18" ht="18.75" customHeight="1">
      <c r="A10" s="4"/>
      <c r="B10" s="20"/>
      <c r="C10" s="26" t="s">
        <v>21</v>
      </c>
      <c r="D10" s="24"/>
      <c r="E10" s="25"/>
      <c r="F10" s="9"/>
      <c r="G10" s="10"/>
      <c r="H10" s="11"/>
      <c r="I10" s="9"/>
      <c r="J10" s="12"/>
      <c r="K10" s="19"/>
      <c r="L10" s="14"/>
      <c r="M10" s="15"/>
    </row>
    <row r="11" spans="1:18" ht="18.75" customHeight="1">
      <c r="A11" s="4"/>
      <c r="B11" s="20"/>
      <c r="C11" s="27" t="s">
        <v>22</v>
      </c>
      <c r="D11" s="24"/>
      <c r="E11" s="25"/>
      <c r="F11" s="9"/>
      <c r="G11" s="10"/>
      <c r="H11" s="11"/>
      <c r="I11" s="9"/>
      <c r="J11" s="12"/>
      <c r="K11" s="19"/>
      <c r="L11" s="14"/>
      <c r="M11" s="15"/>
    </row>
    <row r="12" spans="1:18" ht="18.75" customHeight="1">
      <c r="A12" s="4"/>
      <c r="B12" s="20"/>
      <c r="C12" s="27" t="s">
        <v>23</v>
      </c>
      <c r="D12" s="24"/>
      <c r="E12" s="25"/>
      <c r="F12" s="9"/>
      <c r="G12" s="10"/>
      <c r="H12" s="11"/>
      <c r="I12" s="9"/>
      <c r="J12" s="12"/>
      <c r="K12" s="19"/>
      <c r="L12" s="14"/>
      <c r="M12" s="15"/>
    </row>
    <row r="13" spans="1:18" ht="18.75" customHeight="1">
      <c r="A13" s="4"/>
      <c r="B13" s="20"/>
      <c r="C13" s="23" t="s">
        <v>24</v>
      </c>
      <c r="D13" s="24"/>
      <c r="E13" s="25"/>
      <c r="F13" s="9"/>
      <c r="G13" s="10"/>
      <c r="H13" s="11"/>
      <c r="I13" s="9">
        <v>1806.72</v>
      </c>
      <c r="J13" s="12"/>
      <c r="K13" s="19"/>
      <c r="L13" s="14"/>
      <c r="M13" s="15"/>
    </row>
    <row r="14" spans="1:18" ht="18.75" customHeight="1">
      <c r="A14" s="4"/>
      <c r="B14" s="20"/>
      <c r="C14" s="23"/>
      <c r="D14" s="24"/>
      <c r="E14" s="25"/>
      <c r="F14" s="9"/>
      <c r="G14" s="10"/>
      <c r="H14" s="11"/>
      <c r="I14" s="9"/>
      <c r="J14" s="12"/>
      <c r="K14" s="19"/>
      <c r="L14" s="14"/>
      <c r="M14" s="15"/>
    </row>
    <row r="15" spans="1:18" ht="18.75" customHeight="1">
      <c r="A15" s="4"/>
      <c r="B15" s="20"/>
      <c r="C15" s="27" t="s">
        <v>25</v>
      </c>
      <c r="D15" s="24"/>
      <c r="E15" s="25"/>
      <c r="F15" s="9"/>
      <c r="G15" s="10"/>
      <c r="H15" s="11"/>
      <c r="I15" s="9"/>
      <c r="J15" s="12"/>
      <c r="K15" s="19"/>
      <c r="L15" s="14"/>
      <c r="M15" s="15"/>
    </row>
    <row r="16" spans="1:18" ht="18.75" customHeight="1">
      <c r="A16" s="4"/>
      <c r="B16" s="20"/>
      <c r="C16" s="23" t="s">
        <v>26</v>
      </c>
      <c r="D16" s="24"/>
      <c r="E16" s="25"/>
      <c r="F16" s="9"/>
      <c r="G16" s="10"/>
      <c r="H16" s="11"/>
      <c r="I16" s="9">
        <v>9806.6</v>
      </c>
      <c r="J16" s="12"/>
      <c r="K16" s="19"/>
      <c r="L16" s="14"/>
      <c r="M16" s="15"/>
      <c r="O16" s="199" t="s">
        <v>27</v>
      </c>
      <c r="P16" s="200"/>
      <c r="Q16" s="200"/>
      <c r="R16" s="201"/>
    </row>
    <row r="17" spans="1:20" ht="18.75" customHeight="1">
      <c r="A17" s="4"/>
      <c r="B17" s="20"/>
      <c r="C17" s="23" t="s">
        <v>28</v>
      </c>
      <c r="D17" s="24"/>
      <c r="E17" s="25"/>
      <c r="F17" s="9"/>
      <c r="G17" s="10"/>
      <c r="H17" s="11"/>
      <c r="I17" s="9">
        <v>8183.8</v>
      </c>
      <c r="J17" s="12"/>
      <c r="K17" s="19"/>
      <c r="L17" s="14"/>
      <c r="M17" s="15"/>
      <c r="O17" s="28"/>
      <c r="P17" s="28"/>
      <c r="Q17" s="28"/>
      <c r="R17" s="28"/>
    </row>
    <row r="18" spans="1:20" ht="18.75" customHeight="1">
      <c r="A18" s="4"/>
      <c r="B18" s="20"/>
      <c r="C18" s="23" t="s">
        <v>29</v>
      </c>
      <c r="D18" s="24"/>
      <c r="E18" s="25"/>
      <c r="F18" s="9"/>
      <c r="G18" s="10"/>
      <c r="H18" s="11"/>
      <c r="I18" s="9">
        <v>10313.16</v>
      </c>
      <c r="J18" s="12"/>
      <c r="K18" s="19"/>
      <c r="L18" s="14"/>
      <c r="M18" s="15"/>
      <c r="O18" s="29">
        <f>SUM(I16:I18)</f>
        <v>28303.56</v>
      </c>
      <c r="P18" s="30"/>
      <c r="Q18" s="29">
        <f>SUM(I16:I17)</f>
        <v>17990.400000000001</v>
      </c>
      <c r="R18" s="30"/>
    </row>
    <row r="19" spans="1:20" ht="18.75" customHeight="1">
      <c r="A19" s="4"/>
      <c r="B19" s="20"/>
      <c r="C19" s="23"/>
      <c r="D19" s="24"/>
      <c r="E19" s="25"/>
      <c r="F19" s="9"/>
      <c r="G19" s="10"/>
      <c r="H19" s="11"/>
      <c r="I19" s="9"/>
      <c r="J19" s="12"/>
      <c r="K19" s="19"/>
      <c r="L19" s="14"/>
      <c r="M19" s="15"/>
      <c r="O19" s="30"/>
      <c r="P19" s="30"/>
      <c r="Q19" s="30"/>
      <c r="R19" s="30"/>
    </row>
    <row r="20" spans="1:20" ht="18.75" customHeight="1">
      <c r="A20" s="4"/>
      <c r="B20" s="20"/>
      <c r="C20" s="27" t="s">
        <v>30</v>
      </c>
      <c r="D20" s="24"/>
      <c r="E20" s="25"/>
      <c r="F20" s="9"/>
      <c r="G20" s="10"/>
      <c r="H20" s="11"/>
      <c r="I20" s="9"/>
      <c r="J20" s="12"/>
      <c r="K20" s="19"/>
      <c r="L20" s="14"/>
      <c r="M20" s="15"/>
      <c r="O20" s="30"/>
      <c r="P20" s="30"/>
      <c r="Q20" s="30"/>
      <c r="R20" s="30"/>
    </row>
    <row r="21" spans="1:20" ht="18.75" customHeight="1">
      <c r="A21" s="4"/>
      <c r="B21" s="20"/>
      <c r="C21" s="23" t="s">
        <v>26</v>
      </c>
      <c r="D21" s="24"/>
      <c r="E21" s="25"/>
      <c r="F21" s="9"/>
      <c r="G21" s="10"/>
      <c r="H21" s="11"/>
      <c r="I21" s="9">
        <v>6886.25</v>
      </c>
      <c r="J21" s="12"/>
      <c r="K21" s="19"/>
      <c r="L21" s="14"/>
      <c r="M21" s="15"/>
      <c r="O21" s="30"/>
      <c r="P21" s="30"/>
      <c r="Q21" s="30"/>
      <c r="R21" s="30"/>
    </row>
    <row r="22" spans="1:20" ht="18.75" customHeight="1">
      <c r="A22" s="4"/>
      <c r="B22" s="20"/>
      <c r="C22" s="23" t="s">
        <v>28</v>
      </c>
      <c r="D22" s="24"/>
      <c r="E22" s="25"/>
      <c r="F22" s="9"/>
      <c r="G22" s="10"/>
      <c r="H22" s="11"/>
      <c r="I22" s="9">
        <v>22946</v>
      </c>
      <c r="J22" s="12"/>
      <c r="K22" s="19"/>
      <c r="L22" s="14"/>
      <c r="M22" s="15"/>
      <c r="O22" s="30"/>
      <c r="P22" s="30"/>
      <c r="Q22" s="30"/>
      <c r="R22" s="30"/>
    </row>
    <row r="23" spans="1:20" ht="18.75" customHeight="1">
      <c r="A23" s="4"/>
      <c r="B23" s="20"/>
      <c r="C23" s="23" t="s">
        <v>31</v>
      </c>
      <c r="D23" s="24"/>
      <c r="E23" s="25"/>
      <c r="F23" s="9"/>
      <c r="G23" s="10"/>
      <c r="H23" s="11"/>
      <c r="I23" s="9">
        <v>11676.6</v>
      </c>
      <c r="J23" s="12"/>
      <c r="K23" s="19"/>
      <c r="L23" s="14"/>
      <c r="M23" s="15"/>
      <c r="O23" s="30"/>
      <c r="P23" s="30"/>
      <c r="Q23" s="30"/>
      <c r="R23" s="30"/>
    </row>
    <row r="24" spans="1:20" ht="18.75" customHeight="1">
      <c r="A24" s="4"/>
      <c r="B24" s="20"/>
      <c r="C24" s="23"/>
      <c r="D24" s="24"/>
      <c r="E24" s="25"/>
      <c r="F24" s="9"/>
      <c r="G24" s="10"/>
      <c r="H24" s="11"/>
      <c r="I24" s="9"/>
      <c r="J24" s="12"/>
      <c r="K24" s="19"/>
      <c r="L24" s="14"/>
      <c r="M24" s="15"/>
      <c r="O24" s="30"/>
      <c r="P24" s="30"/>
      <c r="Q24" s="30"/>
      <c r="R24" s="30"/>
    </row>
    <row r="25" spans="1:20" ht="18.75" customHeight="1">
      <c r="A25" s="4"/>
      <c r="B25" s="20"/>
      <c r="C25" s="27" t="s">
        <v>32</v>
      </c>
      <c r="D25" s="24"/>
      <c r="E25" s="25"/>
      <c r="F25" s="9"/>
      <c r="G25" s="10"/>
      <c r="H25" s="11"/>
      <c r="I25" s="9"/>
      <c r="J25" s="12"/>
      <c r="K25" s="19"/>
      <c r="L25" s="14"/>
      <c r="M25" s="15"/>
      <c r="O25" s="30"/>
      <c r="P25" s="30"/>
      <c r="Q25" s="30"/>
      <c r="R25" s="30"/>
    </row>
    <row r="26" spans="1:20" ht="18.75" customHeight="1">
      <c r="A26" s="4"/>
      <c r="B26" s="20"/>
      <c r="C26" s="23" t="s">
        <v>26</v>
      </c>
      <c r="D26" s="24"/>
      <c r="E26" s="25"/>
      <c r="F26" s="9"/>
      <c r="G26" s="10"/>
      <c r="H26" s="11"/>
      <c r="I26" s="9">
        <v>23107.5</v>
      </c>
      <c r="J26" s="12"/>
      <c r="K26" s="19"/>
      <c r="L26" s="14"/>
      <c r="M26" s="15"/>
      <c r="O26" s="30"/>
      <c r="P26" s="30"/>
      <c r="Q26" s="30"/>
      <c r="R26" s="30"/>
    </row>
    <row r="27" spans="1:20" ht="18.75" customHeight="1">
      <c r="A27" s="4"/>
      <c r="B27" s="20"/>
      <c r="C27" s="23" t="s">
        <v>28</v>
      </c>
      <c r="D27" s="24"/>
      <c r="E27" s="25"/>
      <c r="F27" s="9"/>
      <c r="G27" s="10"/>
      <c r="H27" s="11"/>
      <c r="I27" s="9">
        <v>23107.5</v>
      </c>
      <c r="J27" s="12"/>
      <c r="K27" s="19"/>
      <c r="L27" s="14"/>
      <c r="M27" s="15"/>
      <c r="O27" s="30"/>
      <c r="P27" s="30"/>
      <c r="Q27" s="30"/>
      <c r="R27" s="30"/>
    </row>
    <row r="28" spans="1:20" ht="18.75" customHeight="1">
      <c r="A28" s="4"/>
      <c r="B28" s="20"/>
      <c r="C28" s="23" t="s">
        <v>33</v>
      </c>
      <c r="D28" s="24"/>
      <c r="E28" s="25"/>
      <c r="F28" s="9"/>
      <c r="G28" s="10"/>
      <c r="H28" s="11"/>
      <c r="I28" s="9">
        <v>16000</v>
      </c>
      <c r="J28" s="9"/>
      <c r="K28" s="19"/>
      <c r="L28" s="14"/>
      <c r="M28" s="15"/>
      <c r="O28" s="30"/>
      <c r="P28" s="30"/>
      <c r="Q28" s="30"/>
      <c r="R28" s="30"/>
      <c r="T28" s="31">
        <f>SUM(I16:I28)</f>
        <v>132027.41</v>
      </c>
    </row>
    <row r="29" spans="1:20" ht="18.75" customHeight="1">
      <c r="A29" s="4"/>
      <c r="B29" s="20"/>
      <c r="C29" s="23"/>
      <c r="D29" s="24"/>
      <c r="E29" s="25"/>
      <c r="F29" s="9"/>
      <c r="G29" s="10"/>
      <c r="H29" s="11"/>
      <c r="I29" s="9"/>
      <c r="J29" s="12"/>
      <c r="K29" s="19"/>
      <c r="L29" s="14"/>
      <c r="M29" s="15"/>
      <c r="O29" s="30"/>
      <c r="P29" s="30"/>
      <c r="Q29" s="30"/>
      <c r="R29" s="30"/>
    </row>
    <row r="30" spans="1:20" ht="18.75" customHeight="1">
      <c r="A30" s="4"/>
      <c r="B30" s="20"/>
      <c r="C30" s="27" t="s">
        <v>34</v>
      </c>
      <c r="D30" s="24"/>
      <c r="E30" s="25"/>
      <c r="F30" s="9"/>
      <c r="G30" s="10"/>
      <c r="H30" s="11"/>
      <c r="I30" s="9"/>
      <c r="J30" s="12"/>
      <c r="K30" s="19"/>
      <c r="L30" s="14"/>
      <c r="M30" s="15"/>
      <c r="O30" s="30"/>
      <c r="P30" s="30"/>
      <c r="Q30" s="30"/>
      <c r="R30" s="30"/>
    </row>
    <row r="31" spans="1:20" ht="18.75" customHeight="1">
      <c r="A31" s="4"/>
      <c r="B31" s="20"/>
      <c r="C31" s="23" t="s">
        <v>24</v>
      </c>
      <c r="D31" s="24"/>
      <c r="E31" s="25"/>
      <c r="F31" s="9"/>
      <c r="G31" s="10"/>
      <c r="H31" s="11"/>
      <c r="I31" s="9">
        <v>1625.21</v>
      </c>
      <c r="J31" s="12"/>
      <c r="K31" s="19"/>
      <c r="L31" s="14"/>
      <c r="M31" s="15"/>
      <c r="O31" s="30"/>
      <c r="P31" s="30"/>
      <c r="Q31" s="30"/>
      <c r="R31" s="30"/>
    </row>
    <row r="32" spans="1:20" ht="18.75" customHeight="1">
      <c r="A32" s="4"/>
      <c r="B32" s="20"/>
      <c r="C32" s="23" t="s">
        <v>35</v>
      </c>
      <c r="D32" s="24"/>
      <c r="E32" s="25"/>
      <c r="F32" s="9"/>
      <c r="G32" s="10"/>
      <c r="H32" s="11"/>
      <c r="I32" s="9">
        <v>4700.4799999999996</v>
      </c>
      <c r="J32" s="12"/>
      <c r="K32" s="19"/>
      <c r="L32" s="14"/>
      <c r="M32" s="15"/>
      <c r="O32" s="30"/>
      <c r="P32" s="30"/>
      <c r="Q32" s="30"/>
      <c r="R32" s="30"/>
    </row>
    <row r="33" spans="1:20" ht="18.75" customHeight="1">
      <c r="A33" s="4"/>
      <c r="B33" s="20"/>
      <c r="C33" s="23" t="s">
        <v>36</v>
      </c>
      <c r="D33" s="24"/>
      <c r="E33" s="25"/>
      <c r="F33" s="9"/>
      <c r="G33" s="10"/>
      <c r="H33" s="11"/>
      <c r="I33" s="9">
        <v>6493.09</v>
      </c>
      <c r="J33" s="12"/>
      <c r="K33" s="19"/>
      <c r="L33" s="14"/>
      <c r="M33" s="15"/>
      <c r="O33" s="30"/>
      <c r="P33" s="30"/>
      <c r="Q33" s="30"/>
      <c r="R33" s="30"/>
    </row>
    <row r="34" spans="1:20" ht="18.75" customHeight="1">
      <c r="A34" s="4"/>
      <c r="B34" s="20"/>
      <c r="C34" s="23"/>
      <c r="D34" s="24"/>
      <c r="E34" s="25"/>
      <c r="F34" s="9"/>
      <c r="G34" s="10"/>
      <c r="H34" s="11"/>
      <c r="I34" s="9"/>
      <c r="J34" s="12"/>
      <c r="K34" s="19"/>
      <c r="L34" s="14"/>
      <c r="M34" s="15"/>
      <c r="O34" s="30"/>
      <c r="P34" s="30"/>
      <c r="Q34" s="30"/>
      <c r="R34" s="30"/>
    </row>
    <row r="35" spans="1:20" ht="18.75" customHeight="1">
      <c r="A35" s="4"/>
      <c r="B35" s="20"/>
      <c r="C35" s="27" t="s">
        <v>37</v>
      </c>
      <c r="D35" s="24"/>
      <c r="E35" s="25"/>
      <c r="F35" s="9"/>
      <c r="G35" s="10"/>
      <c r="H35" s="11"/>
      <c r="I35" s="9"/>
      <c r="J35" s="12"/>
      <c r="K35" s="19"/>
      <c r="L35" s="14"/>
      <c r="M35" s="15"/>
      <c r="O35" s="30"/>
      <c r="P35" s="30"/>
      <c r="Q35" s="30"/>
      <c r="R35" s="30"/>
    </row>
    <row r="36" spans="1:20" ht="18.75" customHeight="1">
      <c r="A36" s="4"/>
      <c r="B36" s="20"/>
      <c r="C36" s="23" t="s">
        <v>26</v>
      </c>
      <c r="D36" s="24"/>
      <c r="E36" s="25"/>
      <c r="F36" s="9"/>
      <c r="G36" s="10"/>
      <c r="H36" s="11"/>
      <c r="I36" s="32">
        <v>132211.81</v>
      </c>
      <c r="J36" s="12"/>
      <c r="K36" s="19"/>
      <c r="L36" s="14"/>
      <c r="M36" s="15"/>
      <c r="O36" s="30"/>
      <c r="P36" s="30"/>
      <c r="Q36" s="30"/>
      <c r="R36" s="30"/>
    </row>
    <row r="37" spans="1:20" ht="18.75" customHeight="1">
      <c r="A37" s="4"/>
      <c r="B37" s="20"/>
      <c r="C37" s="23"/>
      <c r="D37" s="33" t="s">
        <v>38</v>
      </c>
      <c r="E37" s="25"/>
      <c r="F37" s="9"/>
      <c r="G37" s="10"/>
      <c r="H37" s="11"/>
      <c r="I37" s="34">
        <f>SUM(I8:I36)</f>
        <v>278864.71999999997</v>
      </c>
      <c r="J37" s="12"/>
      <c r="K37" s="19"/>
      <c r="L37" s="14"/>
      <c r="M37" s="15"/>
      <c r="O37" s="30"/>
      <c r="P37" s="30"/>
      <c r="Q37" s="30"/>
      <c r="R37" s="30"/>
    </row>
    <row r="38" spans="1:20" ht="18.75" customHeight="1">
      <c r="A38" s="4"/>
      <c r="B38" s="20"/>
      <c r="C38" s="23"/>
      <c r="D38" s="35" t="s">
        <v>39</v>
      </c>
      <c r="E38" s="36"/>
      <c r="F38" s="9"/>
      <c r="G38" s="10"/>
      <c r="H38" s="11"/>
      <c r="I38" s="9">
        <f>I37</f>
        <v>278864.71999999997</v>
      </c>
      <c r="J38" s="12"/>
      <c r="K38" s="19"/>
      <c r="L38" s="14"/>
      <c r="M38" s="15"/>
      <c r="O38" s="30"/>
      <c r="P38" s="30"/>
      <c r="Q38" s="30"/>
      <c r="R38" s="30"/>
    </row>
    <row r="39" spans="1:20" ht="18.75" customHeight="1">
      <c r="A39" s="4"/>
      <c r="B39" s="20"/>
      <c r="C39" s="23" t="s">
        <v>40</v>
      </c>
      <c r="D39" s="24"/>
      <c r="E39" s="25"/>
      <c r="F39" s="9"/>
      <c r="G39" s="10"/>
      <c r="H39" s="11"/>
      <c r="I39" s="32">
        <v>46880.28</v>
      </c>
      <c r="J39" s="12"/>
      <c r="K39" s="19"/>
      <c r="L39" s="14"/>
      <c r="M39" s="15"/>
      <c r="O39" s="30"/>
      <c r="P39" s="30"/>
      <c r="Q39" s="30"/>
      <c r="R39" s="30"/>
    </row>
    <row r="40" spans="1:20" ht="18.75" customHeight="1">
      <c r="A40" s="4"/>
      <c r="B40" s="20"/>
      <c r="C40" s="23" t="s">
        <v>28</v>
      </c>
      <c r="D40" s="24"/>
      <c r="E40" s="25"/>
      <c r="F40" s="9"/>
      <c r="G40" s="10"/>
      <c r="H40" s="11"/>
      <c r="I40" s="37">
        <v>147730.43</v>
      </c>
      <c r="J40" s="12"/>
      <c r="K40" s="19"/>
      <c r="L40" s="14"/>
      <c r="M40" s="15"/>
      <c r="O40" s="29">
        <f>SUM(I36:I40)</f>
        <v>884551.96</v>
      </c>
      <c r="P40" s="29">
        <v>97040.86</v>
      </c>
      <c r="Q40" s="29">
        <f>O40-P40</f>
        <v>787511.1</v>
      </c>
      <c r="R40" s="30"/>
    </row>
    <row r="41" spans="1:20" ht="18.75" customHeight="1">
      <c r="A41" s="4"/>
      <c r="B41" s="20"/>
      <c r="C41" s="23" t="s">
        <v>41</v>
      </c>
      <c r="D41" s="24"/>
      <c r="E41" s="25"/>
      <c r="F41" s="9"/>
      <c r="G41" s="10"/>
      <c r="H41" s="11"/>
      <c r="I41" s="32">
        <v>50160.58</v>
      </c>
      <c r="J41" s="12"/>
      <c r="K41" s="19"/>
      <c r="L41" s="14"/>
      <c r="M41" s="15"/>
      <c r="O41" s="30"/>
      <c r="P41" s="30"/>
      <c r="Q41" s="30"/>
      <c r="R41" s="30"/>
      <c r="T41" s="31">
        <f>SUM(I36:I41)</f>
        <v>934712.53999999992</v>
      </c>
    </row>
    <row r="42" spans="1:20" ht="18.75" customHeight="1">
      <c r="A42" s="4"/>
      <c r="B42" s="20"/>
      <c r="C42" s="23"/>
      <c r="D42" s="24"/>
      <c r="E42" s="25"/>
      <c r="F42" s="9"/>
      <c r="G42" s="10"/>
      <c r="H42" s="11"/>
      <c r="I42" s="32"/>
      <c r="J42" s="12"/>
      <c r="K42" s="19"/>
      <c r="L42" s="14"/>
      <c r="M42" s="15"/>
      <c r="O42" s="30"/>
      <c r="P42" s="30"/>
      <c r="Q42" s="30"/>
      <c r="R42" s="30"/>
      <c r="T42" s="31"/>
    </row>
    <row r="43" spans="1:20" ht="18.75" customHeight="1">
      <c r="A43" s="4"/>
      <c r="B43" s="20"/>
      <c r="C43" s="27" t="s">
        <v>42</v>
      </c>
      <c r="D43" s="24"/>
      <c r="E43" s="25"/>
      <c r="F43" s="9"/>
      <c r="G43" s="10"/>
      <c r="H43" s="11"/>
      <c r="I43" s="32"/>
      <c r="J43" s="12"/>
      <c r="K43" s="19"/>
      <c r="L43" s="14"/>
      <c r="M43" s="15"/>
      <c r="O43" s="30"/>
      <c r="P43" s="30"/>
      <c r="Q43" s="30"/>
      <c r="R43" s="30"/>
      <c r="T43" s="31"/>
    </row>
    <row r="44" spans="1:20" ht="18.75" customHeight="1">
      <c r="A44" s="4"/>
      <c r="B44" s="20"/>
      <c r="C44" s="23" t="s">
        <v>26</v>
      </c>
      <c r="D44" s="24"/>
      <c r="E44" s="25"/>
      <c r="F44" s="9"/>
      <c r="G44" s="10"/>
      <c r="H44" s="11"/>
      <c r="I44" s="32">
        <v>107632.24</v>
      </c>
      <c r="J44" s="12"/>
      <c r="K44" s="19"/>
      <c r="L44" s="14"/>
      <c r="M44" s="15"/>
      <c r="O44" s="30"/>
      <c r="P44" s="30"/>
      <c r="Q44" s="30"/>
      <c r="R44" s="30"/>
    </row>
    <row r="45" spans="1:20" ht="18.75" customHeight="1">
      <c r="A45" s="4"/>
      <c r="B45" s="20"/>
      <c r="C45" s="23" t="s">
        <v>40</v>
      </c>
      <c r="D45" s="24"/>
      <c r="E45" s="25"/>
      <c r="F45" s="9"/>
      <c r="G45" s="10"/>
      <c r="H45" s="11"/>
      <c r="I45" s="32">
        <v>30097.54</v>
      </c>
      <c r="J45" s="12"/>
      <c r="K45" s="19"/>
      <c r="L45" s="14"/>
      <c r="M45" s="15"/>
      <c r="O45" s="30"/>
      <c r="P45" s="30"/>
      <c r="Q45" s="30"/>
      <c r="R45" s="30"/>
    </row>
    <row r="46" spans="1:20" ht="18.75" customHeight="1">
      <c r="A46" s="4"/>
      <c r="B46" s="20"/>
      <c r="C46" s="23" t="s">
        <v>28</v>
      </c>
      <c r="D46" s="24"/>
      <c r="E46" s="25"/>
      <c r="F46" s="9"/>
      <c r="G46" s="10"/>
      <c r="H46" s="11"/>
      <c r="I46" s="32">
        <v>125172.33</v>
      </c>
      <c r="J46" s="12"/>
      <c r="K46" s="19"/>
      <c r="L46" s="14"/>
      <c r="M46" s="15"/>
      <c r="O46" s="29">
        <f>SUM(I45:I46)</f>
        <v>155269.87</v>
      </c>
      <c r="P46" s="30">
        <v>74572.08</v>
      </c>
      <c r="Q46" s="29">
        <f>O46-P46</f>
        <v>80697.789999999994</v>
      </c>
      <c r="R46" s="30"/>
    </row>
    <row r="47" spans="1:20" ht="18.75" customHeight="1">
      <c r="A47" s="4"/>
      <c r="B47" s="20"/>
      <c r="C47" s="23" t="s">
        <v>41</v>
      </c>
      <c r="D47" s="24"/>
      <c r="E47" s="25"/>
      <c r="F47" s="9"/>
      <c r="G47" s="10"/>
      <c r="H47" s="11"/>
      <c r="I47" s="32">
        <v>40474.54</v>
      </c>
      <c r="J47" s="12"/>
      <c r="K47" s="19"/>
      <c r="L47" s="14"/>
      <c r="M47" s="15"/>
      <c r="O47" s="29"/>
      <c r="P47" s="30"/>
      <c r="Q47" s="29"/>
      <c r="R47" s="30"/>
      <c r="T47" s="31">
        <f>SUM(I45:I47)</f>
        <v>195744.41</v>
      </c>
    </row>
    <row r="48" spans="1:20" ht="18.75" customHeight="1">
      <c r="A48" s="4"/>
      <c r="B48" s="20"/>
      <c r="C48" s="23"/>
      <c r="D48" s="24"/>
      <c r="E48" s="25"/>
      <c r="F48" s="9"/>
      <c r="G48" s="10"/>
      <c r="H48" s="11"/>
      <c r="I48" s="32"/>
      <c r="J48" s="12"/>
      <c r="K48" s="19"/>
      <c r="L48" s="14"/>
      <c r="M48" s="15"/>
      <c r="O48" s="30"/>
      <c r="P48" s="30"/>
      <c r="Q48" s="30"/>
      <c r="R48" s="30"/>
    </row>
    <row r="49" spans="1:20" ht="18.75" customHeight="1">
      <c r="A49" s="4"/>
      <c r="B49" s="20"/>
      <c r="C49" s="27" t="s">
        <v>43</v>
      </c>
      <c r="D49" s="24"/>
      <c r="E49" s="25"/>
      <c r="F49" s="9"/>
      <c r="G49" s="10"/>
      <c r="H49" s="11"/>
      <c r="I49" s="32"/>
      <c r="J49" s="12"/>
      <c r="K49" s="19"/>
      <c r="L49" s="14"/>
      <c r="M49" s="15"/>
      <c r="O49" s="30"/>
      <c r="P49" s="30"/>
      <c r="Q49" s="30"/>
      <c r="R49" s="30"/>
    </row>
    <row r="50" spans="1:20" ht="18.75" customHeight="1">
      <c r="A50" s="4"/>
      <c r="B50" s="20"/>
      <c r="C50" s="23" t="s">
        <v>26</v>
      </c>
      <c r="D50" s="24"/>
      <c r="E50" s="25"/>
      <c r="F50" s="9"/>
      <c r="G50" s="10"/>
      <c r="H50" s="11"/>
      <c r="I50" s="32">
        <v>19718.5</v>
      </c>
      <c r="J50" s="12"/>
      <c r="K50" s="19"/>
      <c r="L50" s="14"/>
      <c r="M50" s="15"/>
      <c r="O50" s="30"/>
      <c r="P50" s="30"/>
      <c r="Q50" s="30"/>
      <c r="R50" s="30"/>
    </row>
    <row r="51" spans="1:20" ht="18.75" customHeight="1">
      <c r="A51" s="4"/>
      <c r="B51" s="20"/>
      <c r="C51" s="23" t="s">
        <v>28</v>
      </c>
      <c r="D51" s="24"/>
      <c r="E51" s="25"/>
      <c r="F51" s="9"/>
      <c r="G51" s="10"/>
      <c r="H51" s="11"/>
      <c r="I51" s="32">
        <v>19106.2</v>
      </c>
      <c r="J51" s="12"/>
      <c r="K51" s="19"/>
      <c r="L51" s="14"/>
      <c r="M51" s="15"/>
      <c r="O51" s="30"/>
      <c r="P51" s="30"/>
      <c r="Q51" s="30"/>
      <c r="R51" s="30"/>
    </row>
    <row r="52" spans="1:20" ht="18.75" customHeight="1">
      <c r="A52" s="4"/>
      <c r="B52" s="20"/>
      <c r="C52" s="23"/>
      <c r="D52" s="24"/>
      <c r="E52" s="25"/>
      <c r="F52" s="9"/>
      <c r="G52" s="10"/>
      <c r="H52" s="11"/>
      <c r="I52" s="32"/>
      <c r="J52" s="12"/>
      <c r="K52" s="19"/>
      <c r="L52" s="14"/>
      <c r="M52" s="15"/>
      <c r="O52" s="30"/>
      <c r="P52" s="30"/>
      <c r="Q52" s="30"/>
      <c r="R52" s="30"/>
    </row>
    <row r="53" spans="1:20" ht="18.75" customHeight="1">
      <c r="A53" s="4"/>
      <c r="B53" s="20"/>
      <c r="C53" s="23" t="s">
        <v>44</v>
      </c>
      <c r="D53" s="24"/>
      <c r="E53" s="25"/>
      <c r="F53" s="9"/>
      <c r="G53" s="10"/>
      <c r="H53" s="11"/>
      <c r="I53" s="32">
        <v>10025.799999999999</v>
      </c>
      <c r="J53" s="12"/>
      <c r="K53" s="19"/>
      <c r="L53" s="14"/>
      <c r="M53" s="15"/>
      <c r="O53" s="29">
        <f>SUM(I50:I53)</f>
        <v>48850.5</v>
      </c>
      <c r="P53" s="29">
        <v>29080</v>
      </c>
      <c r="Q53" s="29">
        <f>O53-P53</f>
        <v>19770.5</v>
      </c>
      <c r="R53" s="30"/>
    </row>
    <row r="54" spans="1:20" ht="18.75" customHeight="1">
      <c r="A54" s="4"/>
      <c r="B54" s="20"/>
      <c r="C54" s="23" t="s">
        <v>35</v>
      </c>
      <c r="D54" s="24"/>
      <c r="E54" s="25"/>
      <c r="F54" s="9"/>
      <c r="G54" s="10"/>
      <c r="H54" s="11"/>
      <c r="I54" s="38">
        <v>29080</v>
      </c>
      <c r="J54" s="12"/>
      <c r="K54" s="19"/>
      <c r="L54" s="14"/>
      <c r="M54" s="15"/>
      <c r="O54" s="29"/>
      <c r="P54" s="29"/>
      <c r="Q54" s="29"/>
      <c r="R54" s="30"/>
      <c r="T54" s="31">
        <f>SUM(I50:I54)</f>
        <v>77930.5</v>
      </c>
    </row>
    <row r="55" spans="1:20" ht="18.75" customHeight="1" thickBot="1">
      <c r="A55" s="4"/>
      <c r="B55" s="20"/>
      <c r="C55" s="23"/>
      <c r="D55" s="39" t="s">
        <v>45</v>
      </c>
      <c r="E55" s="25"/>
      <c r="F55" s="9"/>
      <c r="G55" s="10"/>
      <c r="H55" s="11" t="s">
        <v>46</v>
      </c>
      <c r="I55" s="40">
        <f>SUM(I38:I54)</f>
        <v>904943.16</v>
      </c>
      <c r="J55" s="9">
        <v>0.04</v>
      </c>
      <c r="K55" s="19">
        <f>ROUND(I55*J55,2)</f>
        <v>36197.730000000003</v>
      </c>
      <c r="L55" s="14">
        <f>ROUND(I55*J55,2)</f>
        <v>36197.730000000003</v>
      </c>
      <c r="M55" s="15"/>
      <c r="O55" s="30"/>
      <c r="P55" s="41" t="s">
        <v>46</v>
      </c>
      <c r="Q55" s="29">
        <f>SUM(Q18:Q53)</f>
        <v>905969.79</v>
      </c>
      <c r="R55" s="42">
        <f>ROUND(Q55*J55,2)</f>
        <v>36238.79</v>
      </c>
    </row>
    <row r="56" spans="1:20" ht="18.75" customHeight="1" thickTop="1">
      <c r="A56" s="4"/>
      <c r="B56" s="20"/>
      <c r="C56" s="23"/>
      <c r="D56" s="24"/>
      <c r="E56" s="25"/>
      <c r="F56" s="9"/>
      <c r="G56" s="10"/>
      <c r="H56" s="11"/>
      <c r="I56" s="9"/>
      <c r="J56" s="12"/>
      <c r="K56" s="19"/>
      <c r="L56" s="14"/>
      <c r="M56" s="15"/>
      <c r="O56" s="43"/>
      <c r="P56" s="43"/>
      <c r="Q56" s="43"/>
      <c r="R56" s="43"/>
    </row>
    <row r="57" spans="1:20" ht="18.75" customHeight="1">
      <c r="A57" s="4">
        <v>2</v>
      </c>
      <c r="B57" s="20" t="s">
        <v>47</v>
      </c>
      <c r="C57" s="23" t="s">
        <v>17</v>
      </c>
      <c r="D57" s="24"/>
      <c r="E57" s="25"/>
      <c r="F57" s="9"/>
      <c r="G57" s="10"/>
      <c r="H57" s="11"/>
      <c r="I57" s="9"/>
      <c r="J57" s="12"/>
      <c r="K57" s="19"/>
      <c r="L57" s="14"/>
      <c r="M57" s="15"/>
    </row>
    <row r="58" spans="1:20" ht="18.75" customHeight="1">
      <c r="A58" s="4"/>
      <c r="B58" s="20"/>
      <c r="C58" s="23" t="s">
        <v>18</v>
      </c>
      <c r="D58" s="24"/>
      <c r="E58" s="25"/>
      <c r="F58" s="9"/>
      <c r="G58" s="10"/>
      <c r="H58" s="11"/>
      <c r="I58" s="9"/>
      <c r="J58" s="12"/>
      <c r="K58" s="19"/>
      <c r="L58" s="14"/>
      <c r="M58" s="15"/>
    </row>
    <row r="59" spans="1:20" ht="18.75" customHeight="1">
      <c r="A59" s="4"/>
      <c r="B59" s="20"/>
      <c r="C59" s="23" t="s">
        <v>19</v>
      </c>
      <c r="D59" s="24"/>
      <c r="E59" s="25"/>
      <c r="F59" s="9"/>
      <c r="G59" s="10"/>
      <c r="H59" s="11"/>
      <c r="I59" s="9"/>
      <c r="J59" s="12"/>
      <c r="K59" s="19"/>
      <c r="L59" s="14"/>
      <c r="M59" s="15"/>
    </row>
    <row r="60" spans="1:20" ht="18.75" customHeight="1">
      <c r="A60" s="4"/>
      <c r="B60" s="20"/>
      <c r="C60" s="23" t="s">
        <v>20</v>
      </c>
      <c r="D60" s="24"/>
      <c r="E60" s="25"/>
      <c r="F60" s="9"/>
      <c r="G60" s="10"/>
      <c r="H60" s="11"/>
      <c r="I60" s="9"/>
      <c r="J60" s="12"/>
      <c r="K60" s="19"/>
      <c r="L60" s="14"/>
      <c r="M60" s="15"/>
    </row>
    <row r="61" spans="1:20" ht="18.75" customHeight="1">
      <c r="A61" s="4"/>
      <c r="B61" s="20"/>
      <c r="C61" s="26" t="s">
        <v>48</v>
      </c>
      <c r="D61" s="24"/>
      <c r="E61" s="25"/>
      <c r="F61" s="9"/>
      <c r="G61" s="10"/>
      <c r="H61" s="11"/>
      <c r="I61" s="9"/>
      <c r="J61" s="12"/>
      <c r="K61" s="19"/>
      <c r="L61" s="14"/>
      <c r="M61" s="15"/>
    </row>
    <row r="62" spans="1:20" ht="18.75" customHeight="1">
      <c r="A62" s="4"/>
      <c r="B62" s="20"/>
      <c r="C62" s="27" t="s">
        <v>22</v>
      </c>
      <c r="D62" s="24"/>
      <c r="E62" s="25"/>
      <c r="F62" s="9"/>
      <c r="G62" s="10"/>
      <c r="H62" s="11"/>
      <c r="I62" s="9"/>
      <c r="J62" s="12"/>
      <c r="K62" s="19"/>
      <c r="L62" s="14"/>
      <c r="M62" s="15"/>
    </row>
    <row r="63" spans="1:20" ht="18.75" customHeight="1">
      <c r="A63" s="4"/>
      <c r="B63" s="20"/>
      <c r="C63" s="27" t="s">
        <v>23</v>
      </c>
      <c r="D63" s="24"/>
      <c r="E63" s="25"/>
      <c r="F63" s="9"/>
      <c r="G63" s="10"/>
      <c r="H63" s="11"/>
      <c r="I63" s="9"/>
      <c r="J63" s="12"/>
      <c r="K63" s="19"/>
      <c r="L63" s="14"/>
      <c r="M63" s="15"/>
    </row>
    <row r="64" spans="1:20" ht="18.75" customHeight="1">
      <c r="A64" s="4"/>
      <c r="B64" s="20"/>
      <c r="C64" s="23" t="s">
        <v>49</v>
      </c>
      <c r="D64" s="24"/>
      <c r="E64" s="25"/>
      <c r="F64" s="9"/>
      <c r="G64" s="10"/>
      <c r="H64" s="11"/>
      <c r="I64" s="9">
        <v>2137.0100000000002</v>
      </c>
      <c r="J64" s="12"/>
      <c r="K64" s="19"/>
      <c r="L64" s="14"/>
      <c r="M64" s="15"/>
    </row>
    <row r="65" spans="1:20" ht="18.75" customHeight="1">
      <c r="A65" s="4"/>
      <c r="B65" s="20"/>
      <c r="C65" s="23" t="s">
        <v>50</v>
      </c>
      <c r="D65" s="24"/>
      <c r="E65" s="25"/>
      <c r="F65" s="9"/>
      <c r="G65" s="10"/>
      <c r="H65" s="11"/>
      <c r="I65" s="9">
        <v>2201.94</v>
      </c>
      <c r="J65" s="12"/>
      <c r="K65" s="19"/>
      <c r="L65" s="14"/>
      <c r="M65" s="15"/>
    </row>
    <row r="66" spans="1:20" ht="18.75" customHeight="1">
      <c r="A66" s="4"/>
      <c r="B66" s="20"/>
      <c r="C66" s="23"/>
      <c r="D66" s="24"/>
      <c r="E66" s="25"/>
      <c r="F66" s="9"/>
      <c r="G66" s="10"/>
      <c r="H66" s="11"/>
      <c r="I66" s="9"/>
      <c r="J66" s="12"/>
      <c r="K66" s="19"/>
      <c r="L66" s="14"/>
      <c r="M66" s="15"/>
    </row>
    <row r="67" spans="1:20" ht="18.75" customHeight="1">
      <c r="A67" s="4"/>
      <c r="B67" s="20"/>
      <c r="C67" s="27" t="s">
        <v>25</v>
      </c>
      <c r="D67" s="24"/>
      <c r="E67" s="25"/>
      <c r="F67" s="9"/>
      <c r="G67" s="10"/>
      <c r="H67" s="11"/>
      <c r="I67" s="9"/>
      <c r="J67" s="12"/>
      <c r="K67" s="19"/>
      <c r="L67" s="14"/>
      <c r="M67" s="15"/>
    </row>
    <row r="68" spans="1:20" ht="18.75" customHeight="1">
      <c r="A68" s="4"/>
      <c r="B68" s="20"/>
      <c r="C68" s="23" t="s">
        <v>51</v>
      </c>
      <c r="D68" s="24"/>
      <c r="E68" s="25"/>
      <c r="F68" s="9"/>
      <c r="G68" s="10"/>
      <c r="H68" s="11"/>
      <c r="I68" s="9">
        <v>28821.15</v>
      </c>
      <c r="J68" s="12"/>
      <c r="K68" s="19"/>
      <c r="L68" s="14"/>
      <c r="M68" s="15"/>
    </row>
    <row r="69" spans="1:20" ht="18.75" customHeight="1">
      <c r="A69" s="4"/>
      <c r="B69" s="20"/>
      <c r="C69" s="23" t="s">
        <v>52</v>
      </c>
      <c r="D69" s="24"/>
      <c r="E69" s="25"/>
      <c r="F69" s="9"/>
      <c r="G69" s="10"/>
      <c r="H69" s="11"/>
      <c r="I69" s="9">
        <v>44610.95</v>
      </c>
      <c r="J69" s="12"/>
      <c r="K69" s="13"/>
      <c r="L69" s="44"/>
      <c r="M69" s="15"/>
    </row>
    <row r="70" spans="1:20" ht="18.75" customHeight="1">
      <c r="A70" s="4"/>
      <c r="B70" s="20"/>
      <c r="C70" s="23" t="s">
        <v>53</v>
      </c>
      <c r="D70" s="24"/>
      <c r="E70" s="25"/>
      <c r="F70" s="9"/>
      <c r="G70" s="10"/>
      <c r="H70" s="11"/>
      <c r="I70" s="9">
        <v>9593.9599999999991</v>
      </c>
      <c r="J70" s="12"/>
      <c r="K70" s="13"/>
      <c r="L70" s="44"/>
      <c r="M70" s="15"/>
    </row>
    <row r="71" spans="1:20" ht="18.75" customHeight="1">
      <c r="A71" s="45"/>
      <c r="B71" s="46"/>
      <c r="C71" s="47" t="s">
        <v>54</v>
      </c>
      <c r="D71" s="48"/>
      <c r="E71" s="49"/>
      <c r="F71" s="37"/>
      <c r="G71" s="50"/>
      <c r="H71" s="51"/>
      <c r="I71" s="37">
        <v>4660.72</v>
      </c>
      <c r="J71" s="52"/>
      <c r="K71" s="53"/>
      <c r="L71" s="54"/>
      <c r="M71" s="55"/>
    </row>
    <row r="72" spans="1:20" ht="18.75" customHeight="1">
      <c r="A72" s="56"/>
      <c r="B72" s="57"/>
      <c r="C72" s="58"/>
      <c r="D72" s="33" t="s">
        <v>38</v>
      </c>
      <c r="E72" s="25"/>
      <c r="F72" s="59"/>
      <c r="G72" s="60"/>
      <c r="H72" s="61"/>
      <c r="I72" s="34">
        <f>SUM(I64:I71)</f>
        <v>92025.73000000001</v>
      </c>
      <c r="J72" s="62"/>
      <c r="K72" s="63">
        <f>SUM(K55:K71)</f>
        <v>36197.730000000003</v>
      </c>
      <c r="L72" s="13">
        <f>SUM(L46:L71)</f>
        <v>36197.730000000003</v>
      </c>
      <c r="M72" s="64"/>
    </row>
    <row r="73" spans="1:20" ht="18.75" customHeight="1">
      <c r="A73" s="4"/>
      <c r="B73" s="20"/>
      <c r="C73" s="23"/>
      <c r="D73" s="35" t="s">
        <v>39</v>
      </c>
      <c r="E73" s="36"/>
      <c r="F73" s="9"/>
      <c r="G73" s="10"/>
      <c r="H73" s="11"/>
      <c r="I73" s="9">
        <f>I72</f>
        <v>92025.73000000001</v>
      </c>
      <c r="J73" s="12"/>
      <c r="K73" s="19">
        <f>K72</f>
        <v>36197.730000000003</v>
      </c>
      <c r="L73" s="14">
        <f>L72</f>
        <v>36197.730000000003</v>
      </c>
      <c r="M73" s="15"/>
    </row>
    <row r="74" spans="1:20" ht="18.75" customHeight="1">
      <c r="A74" s="4"/>
      <c r="B74" s="20"/>
      <c r="C74" s="23" t="s">
        <v>55</v>
      </c>
      <c r="D74" s="24"/>
      <c r="E74" s="25"/>
      <c r="F74" s="9"/>
      <c r="G74" s="10"/>
      <c r="H74" s="11"/>
      <c r="I74" s="9">
        <v>8675</v>
      </c>
      <c r="J74" s="12"/>
      <c r="K74" s="13"/>
      <c r="L74" s="44"/>
      <c r="M74" s="15"/>
    </row>
    <row r="75" spans="1:20" ht="18.75" customHeight="1">
      <c r="A75" s="4"/>
      <c r="B75" s="20"/>
      <c r="C75" s="23" t="s">
        <v>56</v>
      </c>
      <c r="D75" s="39"/>
      <c r="E75" s="25"/>
      <c r="F75" s="9"/>
      <c r="G75" s="10"/>
      <c r="H75" s="11"/>
      <c r="I75" s="9">
        <v>11141.5</v>
      </c>
      <c r="J75" s="12"/>
      <c r="K75" s="19"/>
      <c r="L75" s="14"/>
      <c r="M75" s="15"/>
    </row>
    <row r="76" spans="1:20" ht="18.75" customHeight="1">
      <c r="A76" s="4"/>
      <c r="B76" s="20"/>
      <c r="C76" s="23" t="s">
        <v>57</v>
      </c>
      <c r="D76" s="39"/>
      <c r="E76" s="25"/>
      <c r="F76" s="9"/>
      <c r="G76" s="10"/>
      <c r="H76" s="11"/>
      <c r="I76" s="9">
        <v>7671.5</v>
      </c>
      <c r="J76" s="12"/>
      <c r="K76" s="19"/>
      <c r="L76" s="14"/>
      <c r="M76" s="15"/>
    </row>
    <row r="77" spans="1:20" ht="18.75" customHeight="1">
      <c r="A77" s="4"/>
      <c r="B77" s="20"/>
      <c r="C77" s="23" t="s">
        <v>58</v>
      </c>
      <c r="D77" s="39"/>
      <c r="E77" s="25"/>
      <c r="F77" s="9"/>
      <c r="G77" s="10"/>
      <c r="H77" s="11"/>
      <c r="I77" s="9">
        <v>10363.209999999999</v>
      </c>
      <c r="J77" s="12"/>
      <c r="K77" s="19"/>
      <c r="L77" s="14"/>
      <c r="M77" s="15"/>
      <c r="T77" s="31"/>
    </row>
    <row r="78" spans="1:20" ht="18.75" customHeight="1">
      <c r="A78" s="4"/>
      <c r="B78" s="20"/>
      <c r="C78" s="23"/>
      <c r="D78" s="39"/>
      <c r="E78" s="25"/>
      <c r="F78" s="9"/>
      <c r="G78" s="10"/>
      <c r="H78" s="11"/>
      <c r="I78" s="9"/>
      <c r="J78" s="12"/>
      <c r="K78" s="19"/>
      <c r="L78" s="14"/>
      <c r="M78" s="15"/>
      <c r="T78" s="31"/>
    </row>
    <row r="79" spans="1:20" ht="18.75" customHeight="1">
      <c r="A79" s="4"/>
      <c r="B79" s="20"/>
      <c r="C79" s="27" t="s">
        <v>30</v>
      </c>
      <c r="D79" s="33"/>
      <c r="E79" s="25"/>
      <c r="F79" s="9"/>
      <c r="G79" s="10"/>
      <c r="H79" s="11"/>
      <c r="I79" s="9"/>
      <c r="J79" s="12"/>
      <c r="K79" s="19"/>
      <c r="L79" s="14"/>
      <c r="M79" s="15"/>
      <c r="T79" s="31"/>
    </row>
    <row r="80" spans="1:20" ht="18.75" customHeight="1">
      <c r="A80" s="4"/>
      <c r="B80" s="20"/>
      <c r="C80" s="23" t="s">
        <v>55</v>
      </c>
      <c r="D80" s="39"/>
      <c r="E80" s="25"/>
      <c r="F80" s="9"/>
      <c r="G80" s="10"/>
      <c r="H80" s="11"/>
      <c r="I80" s="9">
        <v>26448.6</v>
      </c>
      <c r="J80" s="12"/>
      <c r="K80" s="19"/>
      <c r="L80" s="14"/>
      <c r="M80" s="15"/>
    </row>
    <row r="81" spans="1:13" ht="18.75" customHeight="1">
      <c r="A81" s="4"/>
      <c r="B81" s="20"/>
      <c r="C81" s="23" t="s">
        <v>56</v>
      </c>
      <c r="D81" s="39"/>
      <c r="E81" s="25"/>
      <c r="F81" s="9"/>
      <c r="G81" s="10"/>
      <c r="H81" s="11"/>
      <c r="I81" s="9">
        <v>36918.449999999997</v>
      </c>
      <c r="J81" s="12"/>
      <c r="K81" s="19"/>
      <c r="L81" s="14"/>
      <c r="M81" s="15"/>
    </row>
    <row r="82" spans="1:13" ht="18.75" customHeight="1">
      <c r="A82" s="4"/>
      <c r="B82" s="20"/>
      <c r="C82" s="23" t="s">
        <v>58</v>
      </c>
      <c r="D82" s="39"/>
      <c r="E82" s="25"/>
      <c r="F82" s="9"/>
      <c r="G82" s="10"/>
      <c r="H82" s="11"/>
      <c r="I82" s="9">
        <v>17965.37</v>
      </c>
      <c r="J82" s="12"/>
      <c r="K82" s="19"/>
      <c r="L82" s="14"/>
      <c r="M82" s="15"/>
    </row>
    <row r="83" spans="1:13" ht="18.75" customHeight="1">
      <c r="A83" s="4"/>
      <c r="B83" s="20"/>
      <c r="C83" s="23" t="s">
        <v>54</v>
      </c>
      <c r="D83" s="39"/>
      <c r="E83" s="25"/>
      <c r="F83" s="9"/>
      <c r="G83" s="10"/>
      <c r="H83" s="11"/>
      <c r="I83" s="9">
        <v>5166.3</v>
      </c>
      <c r="J83" s="12"/>
      <c r="K83" s="19"/>
      <c r="L83" s="14"/>
      <c r="M83" s="15"/>
    </row>
    <row r="84" spans="1:13" ht="18.75" customHeight="1">
      <c r="A84" s="4"/>
      <c r="B84" s="20"/>
      <c r="C84" s="23"/>
      <c r="D84" s="39"/>
      <c r="E84" s="25"/>
      <c r="F84" s="9"/>
      <c r="G84" s="10"/>
      <c r="H84" s="11"/>
      <c r="I84" s="9"/>
      <c r="J84" s="12"/>
      <c r="K84" s="19"/>
      <c r="L84" s="14"/>
      <c r="M84" s="15"/>
    </row>
    <row r="85" spans="1:13" ht="18.75" customHeight="1">
      <c r="A85" s="4"/>
      <c r="B85" s="20"/>
      <c r="C85" s="23" t="s">
        <v>51</v>
      </c>
      <c r="D85" s="39"/>
      <c r="E85" s="25"/>
      <c r="F85" s="9"/>
      <c r="G85" s="10"/>
      <c r="H85" s="11"/>
      <c r="I85" s="9">
        <v>7996.94</v>
      </c>
      <c r="J85" s="12"/>
      <c r="K85" s="19"/>
      <c r="L85" s="14"/>
      <c r="M85" s="15"/>
    </row>
    <row r="86" spans="1:13" ht="18.75" customHeight="1">
      <c r="A86" s="4"/>
      <c r="B86" s="20"/>
      <c r="C86" s="23" t="s">
        <v>52</v>
      </c>
      <c r="D86" s="39"/>
      <c r="E86" s="25"/>
      <c r="F86" s="9"/>
      <c r="G86" s="10"/>
      <c r="H86" s="11"/>
      <c r="I86" s="9">
        <v>12307.45</v>
      </c>
      <c r="J86" s="12"/>
      <c r="K86" s="19"/>
      <c r="L86" s="14"/>
      <c r="M86" s="15"/>
    </row>
    <row r="87" spans="1:13" ht="18.75" customHeight="1">
      <c r="A87" s="4"/>
      <c r="B87" s="20"/>
      <c r="C87" s="23" t="s">
        <v>59</v>
      </c>
      <c r="D87" s="39"/>
      <c r="E87" s="25"/>
      <c r="F87" s="9"/>
      <c r="G87" s="10"/>
      <c r="H87" s="11"/>
      <c r="I87" s="9">
        <v>16678.41</v>
      </c>
      <c r="J87" s="12"/>
      <c r="K87" s="19"/>
      <c r="L87" s="14"/>
      <c r="M87" s="15"/>
    </row>
    <row r="88" spans="1:13" ht="18.75" customHeight="1">
      <c r="A88" s="4"/>
      <c r="B88" s="20"/>
      <c r="C88" s="23" t="s">
        <v>53</v>
      </c>
      <c r="D88" s="39"/>
      <c r="E88" s="25"/>
      <c r="F88" s="9"/>
      <c r="G88" s="10"/>
      <c r="H88" s="11"/>
      <c r="I88" s="9">
        <v>13790.57</v>
      </c>
      <c r="J88" s="12"/>
      <c r="K88" s="19"/>
      <c r="L88" s="14"/>
      <c r="M88" s="15"/>
    </row>
    <row r="89" spans="1:13" ht="18.75" customHeight="1">
      <c r="A89" s="4"/>
      <c r="B89" s="20"/>
      <c r="C89" s="23"/>
      <c r="D89" s="39"/>
      <c r="E89" s="25"/>
      <c r="F89" s="9"/>
      <c r="G89" s="10"/>
      <c r="H89" s="11"/>
      <c r="I89" s="9"/>
      <c r="J89" s="12"/>
      <c r="K89" s="19"/>
      <c r="L89" s="14"/>
      <c r="M89" s="15"/>
    </row>
    <row r="90" spans="1:13" ht="18.75" customHeight="1">
      <c r="A90" s="4"/>
      <c r="B90" s="20"/>
      <c r="C90" s="27" t="s">
        <v>32</v>
      </c>
      <c r="D90" s="39"/>
      <c r="E90" s="25"/>
      <c r="F90" s="9"/>
      <c r="G90" s="10"/>
      <c r="H90" s="11"/>
      <c r="I90" s="9"/>
      <c r="J90" s="12"/>
      <c r="K90" s="19"/>
      <c r="L90" s="14"/>
      <c r="M90" s="15"/>
    </row>
    <row r="91" spans="1:13" ht="18.75" customHeight="1">
      <c r="A91" s="4"/>
      <c r="B91" s="20"/>
      <c r="C91" s="23" t="s">
        <v>51</v>
      </c>
      <c r="D91" s="39"/>
      <c r="E91" s="25"/>
      <c r="F91" s="9"/>
      <c r="G91" s="10"/>
      <c r="H91" s="11"/>
      <c r="I91" s="9">
        <f>23107.5*2.35</f>
        <v>54302.625</v>
      </c>
      <c r="J91" s="12"/>
      <c r="K91" s="19"/>
      <c r="L91" s="14"/>
      <c r="M91" s="15"/>
    </row>
    <row r="92" spans="1:13" ht="18.75" customHeight="1">
      <c r="A92" s="4"/>
      <c r="B92" s="20"/>
      <c r="C92" s="23" t="s">
        <v>52</v>
      </c>
      <c r="D92" s="39"/>
      <c r="E92" s="25"/>
      <c r="F92" s="9"/>
      <c r="G92" s="10"/>
      <c r="H92" s="11"/>
      <c r="I92" s="9">
        <f>I91</f>
        <v>54302.625</v>
      </c>
      <c r="J92" s="12"/>
      <c r="K92" s="19"/>
      <c r="L92" s="14"/>
      <c r="M92" s="15"/>
    </row>
    <row r="93" spans="1:13" ht="18.75" customHeight="1">
      <c r="A93" s="4"/>
      <c r="B93" s="20"/>
      <c r="C93" s="23" t="s">
        <v>59</v>
      </c>
      <c r="D93" s="39"/>
      <c r="E93" s="25"/>
      <c r="F93" s="9"/>
      <c r="G93" s="10"/>
      <c r="H93" s="11"/>
      <c r="I93" s="9">
        <f>I91</f>
        <v>54302.625</v>
      </c>
      <c r="J93" s="12"/>
      <c r="K93" s="19"/>
      <c r="L93" s="14"/>
      <c r="M93" s="15"/>
    </row>
    <row r="94" spans="1:13" ht="18.75" customHeight="1">
      <c r="A94" s="4"/>
      <c r="B94" s="20"/>
      <c r="C94" s="23"/>
      <c r="D94" s="39"/>
      <c r="E94" s="25"/>
      <c r="F94" s="9"/>
      <c r="G94" s="10"/>
      <c r="H94" s="11"/>
      <c r="I94" s="9"/>
      <c r="J94" s="12"/>
      <c r="K94" s="19"/>
      <c r="L94" s="14"/>
      <c r="M94" s="15"/>
    </row>
    <row r="95" spans="1:13" ht="18.75" customHeight="1">
      <c r="A95" s="4"/>
      <c r="B95" s="20"/>
      <c r="C95" s="23" t="s">
        <v>55</v>
      </c>
      <c r="D95" s="39"/>
      <c r="E95" s="25"/>
      <c r="F95" s="9"/>
      <c r="G95" s="10"/>
      <c r="H95" s="11"/>
      <c r="I95" s="9">
        <f>I91</f>
        <v>54302.625</v>
      </c>
      <c r="J95" s="12"/>
      <c r="K95" s="19"/>
      <c r="L95" s="14"/>
      <c r="M95" s="15"/>
    </row>
    <row r="96" spans="1:13" ht="18.75" customHeight="1">
      <c r="A96" s="4"/>
      <c r="B96" s="20"/>
      <c r="C96" s="23" t="s">
        <v>56</v>
      </c>
      <c r="D96" s="39"/>
      <c r="E96" s="25"/>
      <c r="F96" s="9"/>
      <c r="G96" s="10"/>
      <c r="H96" s="11"/>
      <c r="I96" s="9">
        <f>I91</f>
        <v>54302.625</v>
      </c>
      <c r="J96" s="12"/>
      <c r="K96" s="19"/>
      <c r="L96" s="14"/>
      <c r="M96" s="15"/>
    </row>
    <row r="97" spans="1:20" ht="18.75" customHeight="1">
      <c r="A97" s="4"/>
      <c r="B97" s="20"/>
      <c r="C97" s="23" t="s">
        <v>57</v>
      </c>
      <c r="D97" s="39"/>
      <c r="E97" s="25"/>
      <c r="F97" s="9"/>
      <c r="G97" s="10"/>
      <c r="H97" s="11"/>
      <c r="I97" s="9">
        <f>I91</f>
        <v>54302.625</v>
      </c>
      <c r="J97" s="12"/>
      <c r="K97" s="19"/>
      <c r="L97" s="14"/>
      <c r="M97" s="15"/>
      <c r="T97" s="31">
        <f>SUM(I81:I97)</f>
        <v>436639.24</v>
      </c>
    </row>
    <row r="98" spans="1:20" ht="18.75" customHeight="1">
      <c r="A98" s="4"/>
      <c r="B98" s="20"/>
      <c r="C98" s="23"/>
      <c r="D98" s="39"/>
      <c r="E98" s="25"/>
      <c r="F98" s="9"/>
      <c r="G98" s="10"/>
      <c r="H98" s="11"/>
      <c r="I98" s="9"/>
      <c r="J98" s="12"/>
      <c r="K98" s="19"/>
      <c r="L98" s="14"/>
      <c r="M98" s="15"/>
    </row>
    <row r="99" spans="1:20" ht="18.75" customHeight="1">
      <c r="A99" s="4"/>
      <c r="B99" s="20"/>
      <c r="C99" s="27" t="s">
        <v>34</v>
      </c>
      <c r="D99" s="39"/>
      <c r="E99" s="25"/>
      <c r="F99" s="9"/>
      <c r="G99" s="10"/>
      <c r="H99" s="11"/>
      <c r="I99" s="9"/>
      <c r="J99" s="12"/>
      <c r="K99" s="19"/>
      <c r="L99" s="14"/>
      <c r="M99" s="15"/>
    </row>
    <row r="100" spans="1:20" ht="18.75" customHeight="1">
      <c r="A100" s="4"/>
      <c r="B100" s="20"/>
      <c r="C100" s="23" t="s">
        <v>49</v>
      </c>
      <c r="D100" s="39"/>
      <c r="E100" s="25"/>
      <c r="F100" s="9"/>
      <c r="G100" s="10"/>
      <c r="H100" s="11"/>
      <c r="I100" s="9">
        <v>5623.71</v>
      </c>
      <c r="J100" s="12"/>
      <c r="K100" s="19"/>
      <c r="L100" s="14"/>
      <c r="M100" s="15"/>
    </row>
    <row r="101" spans="1:20" ht="18.75" customHeight="1">
      <c r="A101" s="4"/>
      <c r="B101" s="20"/>
      <c r="C101" s="23" t="s">
        <v>50</v>
      </c>
      <c r="D101" s="39"/>
      <c r="E101" s="25"/>
      <c r="F101" s="9"/>
      <c r="G101" s="10"/>
      <c r="H101" s="11"/>
      <c r="I101" s="9">
        <v>8597.81</v>
      </c>
      <c r="J101" s="12"/>
      <c r="K101" s="19"/>
      <c r="L101" s="14"/>
      <c r="M101" s="15"/>
    </row>
    <row r="102" spans="1:20" ht="18.75" customHeight="1">
      <c r="A102" s="4"/>
      <c r="B102" s="20"/>
      <c r="C102" s="23" t="s">
        <v>60</v>
      </c>
      <c r="D102" s="39"/>
      <c r="E102" s="25"/>
      <c r="F102" s="9"/>
      <c r="G102" s="10"/>
      <c r="H102" s="11"/>
      <c r="I102" s="9">
        <v>2214.66</v>
      </c>
      <c r="J102" s="12"/>
      <c r="K102" s="19"/>
      <c r="L102" s="14"/>
      <c r="M102" s="15"/>
    </row>
    <row r="103" spans="1:20" ht="18.75" customHeight="1">
      <c r="A103" s="4"/>
      <c r="B103" s="20"/>
      <c r="C103" s="23"/>
      <c r="D103" s="39"/>
      <c r="E103" s="25"/>
      <c r="F103" s="9"/>
      <c r="G103" s="10"/>
      <c r="H103" s="11"/>
      <c r="I103" s="9"/>
      <c r="J103" s="12"/>
      <c r="K103" s="19"/>
      <c r="L103" s="14"/>
      <c r="M103" s="15"/>
    </row>
    <row r="104" spans="1:20" ht="18.75" customHeight="1">
      <c r="A104" s="4"/>
      <c r="B104" s="20"/>
      <c r="C104" s="27" t="s">
        <v>61</v>
      </c>
      <c r="D104" s="24"/>
      <c r="E104" s="25"/>
      <c r="F104" s="9"/>
      <c r="G104" s="10"/>
      <c r="H104" s="11"/>
      <c r="I104" s="9"/>
      <c r="J104" s="12"/>
      <c r="K104" s="19"/>
      <c r="L104" s="14"/>
      <c r="M104" s="15"/>
    </row>
    <row r="105" spans="1:20" ht="18.75" customHeight="1">
      <c r="A105" s="4"/>
      <c r="B105" s="20"/>
      <c r="C105" s="23" t="s">
        <v>62</v>
      </c>
      <c r="D105" s="24"/>
      <c r="E105" s="25"/>
      <c r="F105" s="9"/>
      <c r="G105" s="10"/>
      <c r="H105" s="11"/>
      <c r="I105" s="9">
        <v>231547.92</v>
      </c>
      <c r="J105" s="12"/>
      <c r="K105" s="19"/>
      <c r="L105" s="14"/>
      <c r="M105" s="15"/>
    </row>
    <row r="106" spans="1:20" ht="18.75" customHeight="1">
      <c r="A106" s="4"/>
      <c r="B106" s="20"/>
      <c r="C106" s="23" t="s">
        <v>63</v>
      </c>
      <c r="D106" s="24"/>
      <c r="E106" s="25"/>
      <c r="F106" s="9"/>
      <c r="G106" s="10"/>
      <c r="H106" s="11"/>
      <c r="I106" s="9">
        <v>110943.16</v>
      </c>
      <c r="J106" s="12"/>
      <c r="K106" s="65"/>
      <c r="L106" s="66"/>
      <c r="M106" s="15"/>
    </row>
    <row r="107" spans="1:20" ht="18.75" customHeight="1">
      <c r="A107" s="4"/>
      <c r="B107" s="20"/>
      <c r="C107" s="23"/>
      <c r="D107" s="33" t="s">
        <v>38</v>
      </c>
      <c r="E107" s="25"/>
      <c r="F107" s="9"/>
      <c r="G107" s="10"/>
      <c r="H107" s="11"/>
      <c r="I107" s="34">
        <f>SUM(I73:I106)</f>
        <v>951892.04000000015</v>
      </c>
      <c r="J107" s="12"/>
      <c r="K107" s="63">
        <f>SUM(K73:K106)</f>
        <v>36197.730000000003</v>
      </c>
      <c r="L107" s="13"/>
      <c r="M107" s="15"/>
    </row>
    <row r="108" spans="1:20" ht="18.75" customHeight="1">
      <c r="A108" s="4"/>
      <c r="B108" s="20"/>
      <c r="C108" s="23"/>
      <c r="D108" s="35" t="s">
        <v>39</v>
      </c>
      <c r="E108" s="36"/>
      <c r="F108" s="9"/>
      <c r="G108" s="10"/>
      <c r="H108" s="11"/>
      <c r="I108" s="9">
        <f>I107</f>
        <v>951892.04000000015</v>
      </c>
      <c r="J108" s="12"/>
      <c r="K108" s="19">
        <f>K107</f>
        <v>36197.730000000003</v>
      </c>
      <c r="L108" s="14"/>
      <c r="M108" s="15"/>
    </row>
    <row r="109" spans="1:20" ht="18.75" customHeight="1">
      <c r="A109" s="4"/>
      <c r="B109" s="20"/>
      <c r="C109" s="23" t="s">
        <v>64</v>
      </c>
      <c r="D109" s="24"/>
      <c r="E109" s="25"/>
      <c r="F109" s="9"/>
      <c r="G109" s="10"/>
      <c r="H109" s="11"/>
      <c r="I109" s="9">
        <v>271850.05</v>
      </c>
      <c r="J109" s="12"/>
      <c r="K109" s="19"/>
      <c r="L109" s="14"/>
      <c r="M109" s="15"/>
    </row>
    <row r="110" spans="1:20" ht="18.75" customHeight="1">
      <c r="A110" s="4"/>
      <c r="B110" s="20"/>
      <c r="C110" s="23" t="s">
        <v>65</v>
      </c>
      <c r="D110" s="24"/>
      <c r="E110" s="25"/>
      <c r="F110" s="9"/>
      <c r="G110" s="10"/>
      <c r="H110" s="11"/>
      <c r="I110" s="9">
        <v>61462.57</v>
      </c>
      <c r="J110" s="12"/>
      <c r="K110" s="19"/>
      <c r="L110" s="14"/>
      <c r="M110" s="15"/>
      <c r="T110" s="31">
        <f>SUM(I105:I110)</f>
        <v>2579587.7799999998</v>
      </c>
    </row>
    <row r="111" spans="1:20" ht="18.75" customHeight="1">
      <c r="A111" s="4"/>
      <c r="B111" s="20"/>
      <c r="C111" s="23"/>
      <c r="D111" s="24"/>
      <c r="E111" s="25"/>
      <c r="F111" s="9"/>
      <c r="G111" s="10"/>
      <c r="H111" s="11"/>
      <c r="I111" s="9"/>
      <c r="J111" s="12"/>
      <c r="K111" s="19"/>
      <c r="L111" s="66"/>
      <c r="M111" s="15"/>
    </row>
    <row r="112" spans="1:20" ht="18.75" customHeight="1">
      <c r="A112" s="4"/>
      <c r="B112" s="20"/>
      <c r="C112" s="23" t="s">
        <v>66</v>
      </c>
      <c r="D112" s="24"/>
      <c r="E112" s="25"/>
      <c r="F112" s="9"/>
      <c r="G112" s="10"/>
      <c r="H112" s="11"/>
      <c r="I112" s="9">
        <v>241056.71</v>
      </c>
      <c r="J112" s="12"/>
      <c r="K112" s="19"/>
      <c r="L112" s="14"/>
      <c r="M112" s="15"/>
    </row>
    <row r="113" spans="1:20" ht="18.75" customHeight="1">
      <c r="A113" s="4"/>
      <c r="B113" s="20"/>
      <c r="C113" s="23" t="s">
        <v>63</v>
      </c>
      <c r="D113" s="24"/>
      <c r="E113" s="25"/>
      <c r="F113" s="9"/>
      <c r="G113" s="10"/>
      <c r="H113" s="11"/>
      <c r="I113" s="9">
        <v>112605.16</v>
      </c>
      <c r="J113" s="12"/>
      <c r="K113" s="19"/>
      <c r="L113" s="14"/>
      <c r="M113" s="15"/>
    </row>
    <row r="114" spans="1:20" ht="18.75" customHeight="1">
      <c r="A114" s="4"/>
      <c r="B114" s="20"/>
      <c r="C114" s="23" t="s">
        <v>67</v>
      </c>
      <c r="D114" s="24"/>
      <c r="E114" s="25"/>
      <c r="F114" s="9"/>
      <c r="G114" s="10"/>
      <c r="H114" s="11"/>
      <c r="I114" s="37">
        <v>280984.59999999998</v>
      </c>
      <c r="J114" s="12"/>
      <c r="K114" s="19"/>
      <c r="L114" s="66"/>
      <c r="M114" s="15"/>
    </row>
    <row r="115" spans="1:20" ht="18.75" customHeight="1">
      <c r="A115" s="4"/>
      <c r="B115" s="20"/>
      <c r="C115" s="23" t="s">
        <v>65</v>
      </c>
      <c r="D115" s="24"/>
      <c r="E115" s="25"/>
      <c r="F115" s="9"/>
      <c r="G115" s="10"/>
      <c r="H115" s="11"/>
      <c r="I115" s="67">
        <v>52492.56</v>
      </c>
      <c r="J115" s="12"/>
      <c r="K115" s="19"/>
      <c r="L115" s="53"/>
      <c r="M115" s="15"/>
      <c r="R115" s="68">
        <f>I112+I114+I115</f>
        <v>574533.86999999988</v>
      </c>
      <c r="T115" s="31">
        <f>SUM(I112:I115)</f>
        <v>687139.03</v>
      </c>
    </row>
    <row r="116" spans="1:20" ht="18.75" customHeight="1">
      <c r="A116" s="4"/>
      <c r="B116" s="20"/>
      <c r="C116" s="23"/>
      <c r="D116" s="24"/>
      <c r="E116" s="25"/>
      <c r="F116" s="9"/>
      <c r="G116" s="10"/>
      <c r="H116" s="11"/>
      <c r="I116" s="67"/>
      <c r="J116" s="12"/>
      <c r="K116" s="19"/>
      <c r="L116" s="53"/>
      <c r="M116" s="15"/>
      <c r="R116" s="68"/>
      <c r="T116" s="31"/>
    </row>
    <row r="117" spans="1:20" ht="18.75" customHeight="1">
      <c r="A117" s="4"/>
      <c r="B117" s="20"/>
      <c r="C117" s="27" t="s">
        <v>42</v>
      </c>
      <c r="D117" s="24"/>
      <c r="E117" s="25"/>
      <c r="F117" s="9"/>
      <c r="G117" s="10"/>
      <c r="H117" s="11"/>
      <c r="I117" s="32"/>
      <c r="J117" s="12"/>
      <c r="K117" s="19"/>
      <c r="L117" s="53"/>
      <c r="M117" s="15"/>
      <c r="R117" s="68"/>
      <c r="T117" s="31"/>
    </row>
    <row r="118" spans="1:20" ht="18.75" customHeight="1">
      <c r="A118" s="4"/>
      <c r="B118" s="20"/>
      <c r="C118" s="23" t="s">
        <v>62</v>
      </c>
      <c r="D118" s="24"/>
      <c r="E118" s="25"/>
      <c r="F118" s="9"/>
      <c r="G118" s="10"/>
      <c r="H118" s="11"/>
      <c r="I118" s="9">
        <v>241443.58</v>
      </c>
      <c r="J118" s="12"/>
      <c r="K118" s="19"/>
      <c r="L118" s="53"/>
      <c r="M118" s="15"/>
    </row>
    <row r="119" spans="1:20" ht="18.75" customHeight="1">
      <c r="A119" s="4"/>
      <c r="B119" s="20"/>
      <c r="C119" s="23" t="s">
        <v>63</v>
      </c>
      <c r="D119" s="24"/>
      <c r="E119" s="25"/>
      <c r="F119" s="9"/>
      <c r="G119" s="10"/>
      <c r="H119" s="11"/>
      <c r="I119" s="9">
        <v>83678.12</v>
      </c>
      <c r="J119" s="12"/>
      <c r="K119" s="19"/>
      <c r="L119" s="14"/>
      <c r="M119" s="15"/>
    </row>
    <row r="120" spans="1:20" ht="18.75" customHeight="1">
      <c r="A120" s="4"/>
      <c r="B120" s="20"/>
      <c r="C120" s="23" t="s">
        <v>64</v>
      </c>
      <c r="D120" s="24"/>
      <c r="E120" s="25"/>
      <c r="F120" s="9"/>
      <c r="G120" s="10"/>
      <c r="H120" s="11"/>
      <c r="I120" s="9">
        <v>312118.56</v>
      </c>
      <c r="J120" s="12"/>
      <c r="K120" s="19"/>
      <c r="L120" s="14"/>
      <c r="M120" s="15"/>
    </row>
    <row r="121" spans="1:20" ht="18.75" customHeight="1">
      <c r="A121" s="4"/>
      <c r="B121" s="20"/>
      <c r="C121" s="23" t="s">
        <v>65</v>
      </c>
      <c r="D121" s="24"/>
      <c r="E121" s="25"/>
      <c r="F121" s="9"/>
      <c r="G121" s="10"/>
      <c r="H121" s="11"/>
      <c r="I121" s="9">
        <v>21493.35</v>
      </c>
      <c r="J121" s="12"/>
      <c r="K121" s="19"/>
      <c r="L121" s="14"/>
      <c r="M121" s="15"/>
      <c r="R121" s="31">
        <f>SUM(I119:I121)</f>
        <v>417290.02999999997</v>
      </c>
    </row>
    <row r="122" spans="1:20" ht="18.75" customHeight="1">
      <c r="A122" s="4"/>
      <c r="B122" s="20"/>
      <c r="C122" s="23"/>
      <c r="D122" s="24"/>
      <c r="E122" s="25"/>
      <c r="F122" s="9"/>
      <c r="G122" s="10"/>
      <c r="H122" s="11"/>
      <c r="I122" s="9"/>
      <c r="J122" s="12"/>
      <c r="K122" s="19"/>
      <c r="L122" s="14"/>
      <c r="M122" s="15"/>
    </row>
    <row r="123" spans="1:20" ht="18.75" customHeight="1">
      <c r="A123" s="4"/>
      <c r="B123" s="20"/>
      <c r="C123" s="23" t="s">
        <v>66</v>
      </c>
      <c r="D123" s="24"/>
      <c r="E123" s="25"/>
      <c r="F123" s="9"/>
      <c r="G123" s="10"/>
      <c r="H123" s="11"/>
      <c r="I123" s="9">
        <v>262481.98</v>
      </c>
      <c r="J123" s="12"/>
      <c r="K123" s="19"/>
      <c r="L123" s="14"/>
      <c r="M123" s="15"/>
    </row>
    <row r="124" spans="1:20" ht="18.75" customHeight="1">
      <c r="A124" s="4"/>
      <c r="B124" s="20"/>
      <c r="C124" s="23" t="s">
        <v>63</v>
      </c>
      <c r="D124" s="24"/>
      <c r="E124" s="25"/>
      <c r="F124" s="9"/>
      <c r="G124" s="10"/>
      <c r="H124" s="11"/>
      <c r="I124" s="9">
        <v>86902.88</v>
      </c>
      <c r="J124" s="12"/>
      <c r="K124" s="19"/>
      <c r="L124" s="14"/>
      <c r="M124" s="15"/>
    </row>
    <row r="125" spans="1:20" ht="18.75" customHeight="1">
      <c r="A125" s="4"/>
      <c r="B125" s="20"/>
      <c r="C125" s="23" t="s">
        <v>67</v>
      </c>
      <c r="D125" s="24"/>
      <c r="E125" s="25"/>
      <c r="F125" s="9"/>
      <c r="G125" s="10"/>
      <c r="H125" s="11"/>
      <c r="I125" s="9">
        <v>301274.65999999997</v>
      </c>
      <c r="J125" s="12"/>
      <c r="K125" s="19"/>
      <c r="L125" s="14"/>
      <c r="M125" s="15"/>
    </row>
    <row r="126" spans="1:20" ht="18.75" customHeight="1">
      <c r="A126" s="4"/>
      <c r="B126" s="20"/>
      <c r="C126" s="23" t="s">
        <v>65</v>
      </c>
      <c r="D126" s="24"/>
      <c r="E126" s="25"/>
      <c r="F126" s="9"/>
      <c r="G126" s="10"/>
      <c r="H126" s="11"/>
      <c r="I126" s="9">
        <v>15575.9</v>
      </c>
      <c r="J126" s="12"/>
      <c r="K126" s="19"/>
      <c r="L126" s="14"/>
      <c r="M126" s="15"/>
      <c r="R126" s="31">
        <f>SUM(I123:I126)</f>
        <v>666235.42000000004</v>
      </c>
    </row>
    <row r="127" spans="1:20" ht="18.75" customHeight="1">
      <c r="A127" s="4"/>
      <c r="B127" s="20"/>
      <c r="C127" s="23"/>
      <c r="D127" s="24"/>
      <c r="E127" s="25"/>
      <c r="F127" s="9"/>
      <c r="G127" s="10"/>
      <c r="H127" s="11"/>
      <c r="I127" s="9"/>
      <c r="J127" s="12"/>
      <c r="K127" s="19"/>
      <c r="L127" s="14"/>
      <c r="M127" s="15"/>
    </row>
    <row r="128" spans="1:20" ht="18.75" customHeight="1">
      <c r="A128" s="4"/>
      <c r="B128" s="20"/>
      <c r="C128" s="27" t="s">
        <v>43</v>
      </c>
      <c r="D128" s="24"/>
      <c r="E128" s="25"/>
      <c r="F128" s="9"/>
      <c r="G128" s="10"/>
      <c r="H128" s="11"/>
      <c r="I128" s="9"/>
      <c r="J128" s="12"/>
      <c r="K128" s="19"/>
      <c r="L128" s="14"/>
      <c r="M128" s="15"/>
    </row>
    <row r="129" spans="1:13" ht="18.75" customHeight="1">
      <c r="A129" s="4"/>
      <c r="B129" s="20"/>
      <c r="C129" s="23" t="s">
        <v>62</v>
      </c>
      <c r="D129" s="24"/>
      <c r="E129" s="25"/>
      <c r="F129" s="9"/>
      <c r="G129" s="10"/>
      <c r="H129" s="11"/>
      <c r="I129" s="9">
        <v>100175.5</v>
      </c>
      <c r="J129" s="12"/>
      <c r="K129" s="19"/>
      <c r="L129" s="14"/>
      <c r="M129" s="15"/>
    </row>
    <row r="130" spans="1:13" ht="18.75" customHeight="1">
      <c r="A130" s="4"/>
      <c r="B130" s="20"/>
      <c r="C130" s="23" t="s">
        <v>64</v>
      </c>
      <c r="D130" s="24"/>
      <c r="E130" s="25"/>
      <c r="F130" s="9"/>
      <c r="G130" s="10"/>
      <c r="H130" s="11"/>
      <c r="I130" s="9">
        <v>53757</v>
      </c>
      <c r="J130" s="12"/>
      <c r="K130" s="19"/>
      <c r="L130" s="14"/>
      <c r="M130" s="15"/>
    </row>
    <row r="131" spans="1:13" ht="18.75" customHeight="1">
      <c r="A131" s="4"/>
      <c r="B131" s="20"/>
      <c r="C131" s="23" t="s">
        <v>66</v>
      </c>
      <c r="D131" s="24"/>
      <c r="E131" s="25"/>
      <c r="F131" s="9"/>
      <c r="G131" s="10"/>
      <c r="H131" s="11"/>
      <c r="I131" s="9">
        <v>111160.7</v>
      </c>
      <c r="J131" s="12"/>
      <c r="K131" s="19"/>
      <c r="L131" s="14"/>
      <c r="M131" s="15"/>
    </row>
    <row r="132" spans="1:13" ht="18.75" customHeight="1">
      <c r="A132" s="4"/>
      <c r="B132" s="20"/>
      <c r="C132" s="23" t="s">
        <v>67</v>
      </c>
      <c r="D132" s="24"/>
      <c r="E132" s="25"/>
      <c r="F132" s="9"/>
      <c r="G132" s="10"/>
      <c r="H132" s="11"/>
      <c r="I132" s="9">
        <v>40458</v>
      </c>
      <c r="J132" s="12"/>
      <c r="K132" s="19"/>
      <c r="L132" s="14"/>
      <c r="M132" s="15"/>
    </row>
    <row r="133" spans="1:13" ht="18.75" customHeight="1">
      <c r="A133" s="4"/>
      <c r="B133" s="20"/>
      <c r="C133" s="23"/>
      <c r="D133" s="24"/>
      <c r="E133" s="25"/>
      <c r="F133" s="9"/>
      <c r="G133" s="10"/>
      <c r="H133" s="11"/>
      <c r="I133" s="37"/>
      <c r="J133" s="12"/>
      <c r="K133" s="19"/>
      <c r="L133" s="14"/>
      <c r="M133" s="15"/>
    </row>
    <row r="134" spans="1:13" ht="18.75" customHeight="1">
      <c r="A134" s="4"/>
      <c r="B134" s="20"/>
      <c r="C134" s="23" t="s">
        <v>44</v>
      </c>
      <c r="D134" s="24"/>
      <c r="E134" s="25"/>
      <c r="F134" s="9"/>
      <c r="G134" s="10"/>
      <c r="H134" s="11"/>
      <c r="I134" s="32"/>
      <c r="J134" s="12"/>
      <c r="K134" s="19"/>
      <c r="L134" s="14"/>
      <c r="M134" s="15"/>
    </row>
    <row r="135" spans="1:13" ht="18.75" customHeight="1">
      <c r="A135" s="4"/>
      <c r="B135" s="20"/>
      <c r="C135" s="23" t="s">
        <v>68</v>
      </c>
      <c r="D135" s="24"/>
      <c r="E135" s="25"/>
      <c r="F135" s="9"/>
      <c r="G135" s="10"/>
      <c r="H135" s="11"/>
      <c r="I135" s="37">
        <v>41226.1</v>
      </c>
      <c r="J135" s="12"/>
      <c r="K135" s="19"/>
      <c r="L135" s="14"/>
      <c r="M135" s="15"/>
    </row>
    <row r="136" spans="1:13" ht="18.75" customHeight="1" thickBot="1">
      <c r="A136" s="4"/>
      <c r="B136" s="20"/>
      <c r="C136" s="23"/>
      <c r="D136" s="24"/>
      <c r="E136" s="25"/>
      <c r="F136" s="9"/>
      <c r="G136" s="10"/>
      <c r="H136" s="11"/>
      <c r="I136" s="40">
        <f>SUM(I108:I135)</f>
        <v>3644090.0200000005</v>
      </c>
      <c r="J136" s="9">
        <v>7.0000000000000007E-2</v>
      </c>
      <c r="K136" s="65">
        <f>ROUND(I136*J136,2)</f>
        <v>255086.3</v>
      </c>
      <c r="L136" s="14"/>
      <c r="M136" s="15"/>
    </row>
    <row r="137" spans="1:13" ht="18.75" customHeight="1" thickTop="1" thickBot="1">
      <c r="A137" s="4"/>
      <c r="B137" s="20"/>
      <c r="C137" s="27" t="s">
        <v>69</v>
      </c>
      <c r="D137" s="24"/>
      <c r="E137" s="25"/>
      <c r="F137" s="9"/>
      <c r="G137" s="10"/>
      <c r="H137" s="11"/>
      <c r="I137" s="38"/>
      <c r="J137" s="9"/>
      <c r="K137" s="69">
        <f>SUM(K108:K136)</f>
        <v>291284.02999999997</v>
      </c>
      <c r="L137" s="14">
        <f>K137</f>
        <v>291284.02999999997</v>
      </c>
      <c r="M137" s="15"/>
    </row>
    <row r="138" spans="1:13" ht="18.75" customHeight="1" thickTop="1">
      <c r="A138" s="4"/>
      <c r="B138" s="20"/>
      <c r="C138" s="23"/>
      <c r="D138" s="24"/>
      <c r="E138" s="25"/>
      <c r="F138" s="9"/>
      <c r="G138" s="10"/>
      <c r="H138" s="11"/>
      <c r="I138" s="32"/>
      <c r="J138" s="12"/>
      <c r="K138" s="19"/>
      <c r="L138" s="14"/>
      <c r="M138" s="15"/>
    </row>
    <row r="139" spans="1:13" ht="18.75" customHeight="1">
      <c r="A139" s="4"/>
      <c r="B139" s="17"/>
      <c r="C139" s="18" t="s">
        <v>70</v>
      </c>
      <c r="D139" s="7"/>
      <c r="E139" s="8"/>
      <c r="F139" s="9"/>
      <c r="G139" s="10"/>
      <c r="H139" s="11"/>
      <c r="I139" s="9"/>
      <c r="J139" s="12"/>
      <c r="K139" s="19"/>
      <c r="L139" s="14"/>
      <c r="M139" s="15"/>
    </row>
    <row r="140" spans="1:13" ht="18.75" customHeight="1">
      <c r="A140" s="4"/>
      <c r="B140" s="20"/>
      <c r="C140" s="21" t="s">
        <v>15</v>
      </c>
      <c r="D140" s="7"/>
      <c r="E140" s="22"/>
      <c r="F140" s="9"/>
      <c r="G140" s="10"/>
      <c r="H140" s="11"/>
      <c r="I140" s="9"/>
      <c r="J140" s="12"/>
      <c r="K140" s="19"/>
      <c r="L140" s="14"/>
      <c r="M140" s="15"/>
    </row>
    <row r="141" spans="1:13" ht="18.75" customHeight="1">
      <c r="A141" s="4">
        <v>1</v>
      </c>
      <c r="B141" s="20" t="s">
        <v>16</v>
      </c>
      <c r="C141" s="23" t="s">
        <v>17</v>
      </c>
      <c r="D141" s="24"/>
      <c r="E141" s="25"/>
      <c r="F141" s="9"/>
      <c r="G141" s="10"/>
      <c r="H141" s="11"/>
      <c r="I141" s="9"/>
      <c r="J141" s="12"/>
      <c r="K141" s="19"/>
      <c r="L141" s="14"/>
      <c r="M141" s="15"/>
    </row>
    <row r="142" spans="1:13" ht="18.75" customHeight="1">
      <c r="A142" s="4"/>
      <c r="B142" s="20"/>
      <c r="C142" s="23"/>
      <c r="D142" s="33" t="s">
        <v>38</v>
      </c>
      <c r="E142" s="25"/>
      <c r="F142" s="9"/>
      <c r="G142" s="10"/>
      <c r="H142" s="11"/>
      <c r="I142" s="32"/>
      <c r="J142" s="12"/>
      <c r="K142" s="19"/>
      <c r="L142" s="63">
        <f>SUM(L108:L141)</f>
        <v>291284.02999999997</v>
      </c>
      <c r="M142" s="15"/>
    </row>
    <row r="143" spans="1:13" ht="18.75" customHeight="1">
      <c r="A143" s="4"/>
      <c r="B143" s="20"/>
      <c r="C143" s="23"/>
      <c r="D143" s="35" t="s">
        <v>39</v>
      </c>
      <c r="E143" s="36"/>
      <c r="F143" s="9"/>
      <c r="G143" s="10"/>
      <c r="H143" s="11"/>
      <c r="I143" s="9"/>
      <c r="J143" s="12"/>
      <c r="K143" s="19"/>
      <c r="L143" s="14">
        <f>L142</f>
        <v>291284.02999999997</v>
      </c>
      <c r="M143" s="15"/>
    </row>
    <row r="144" spans="1:13" ht="18.75" customHeight="1">
      <c r="A144" s="4"/>
      <c r="B144" s="20"/>
      <c r="C144" s="23" t="s">
        <v>71</v>
      </c>
      <c r="D144" s="35"/>
      <c r="E144" s="36"/>
      <c r="F144" s="9"/>
      <c r="G144" s="10"/>
      <c r="H144" s="11"/>
      <c r="I144" s="9"/>
      <c r="J144" s="12"/>
      <c r="K144" s="19"/>
      <c r="L144" s="14"/>
      <c r="M144" s="15"/>
    </row>
    <row r="145" spans="1:13" ht="18.75" customHeight="1">
      <c r="A145" s="4"/>
      <c r="B145" s="20"/>
      <c r="C145" s="23" t="s">
        <v>19</v>
      </c>
      <c r="D145" s="24"/>
      <c r="E145" s="25"/>
      <c r="F145" s="9"/>
      <c r="G145" s="10"/>
      <c r="H145" s="11"/>
      <c r="I145" s="9"/>
      <c r="J145" s="12"/>
      <c r="K145" s="19"/>
      <c r="L145" s="14"/>
      <c r="M145" s="15"/>
    </row>
    <row r="146" spans="1:13" ht="18.75" customHeight="1">
      <c r="A146" s="4"/>
      <c r="B146" s="20"/>
      <c r="C146" s="23" t="s">
        <v>20</v>
      </c>
      <c r="D146" s="24"/>
      <c r="E146" s="25"/>
      <c r="F146" s="9"/>
      <c r="G146" s="10"/>
      <c r="H146" s="11"/>
      <c r="I146" s="9"/>
      <c r="J146" s="12"/>
      <c r="K146" s="19"/>
      <c r="L146" s="14"/>
      <c r="M146" s="15"/>
    </row>
    <row r="147" spans="1:13" ht="18.75" customHeight="1">
      <c r="A147" s="4"/>
      <c r="B147" s="20"/>
      <c r="C147" s="26" t="s">
        <v>21</v>
      </c>
      <c r="D147" s="24"/>
      <c r="E147" s="25"/>
      <c r="F147" s="9"/>
      <c r="G147" s="10"/>
      <c r="H147" s="11"/>
      <c r="I147" s="9"/>
      <c r="J147" s="12"/>
      <c r="K147" s="19"/>
      <c r="L147" s="14"/>
      <c r="M147" s="15"/>
    </row>
    <row r="148" spans="1:13" ht="18.75" customHeight="1">
      <c r="A148" s="4"/>
      <c r="B148" s="20"/>
      <c r="C148" s="27" t="s">
        <v>22</v>
      </c>
      <c r="D148" s="24"/>
      <c r="E148" s="25"/>
      <c r="F148" s="9"/>
      <c r="G148" s="10"/>
      <c r="H148" s="11"/>
      <c r="I148" s="9"/>
      <c r="J148" s="12"/>
      <c r="K148" s="19"/>
      <c r="L148" s="14"/>
      <c r="M148" s="15"/>
    </row>
    <row r="149" spans="1:13" ht="18.75" customHeight="1">
      <c r="A149" s="4"/>
      <c r="B149" s="20"/>
      <c r="C149" s="27" t="s">
        <v>23</v>
      </c>
      <c r="D149" s="24"/>
      <c r="E149" s="25"/>
      <c r="F149" s="9"/>
      <c r="G149" s="10"/>
      <c r="H149" s="11"/>
      <c r="I149" s="9"/>
      <c r="J149" s="12"/>
      <c r="K149" s="19"/>
      <c r="L149" s="14"/>
      <c r="M149" s="15"/>
    </row>
    <row r="150" spans="1:13" ht="18.75" customHeight="1">
      <c r="A150" s="4"/>
      <c r="B150" s="20"/>
      <c r="C150" s="23" t="s">
        <v>24</v>
      </c>
      <c r="D150" s="24"/>
      <c r="E150" s="25"/>
      <c r="F150" s="9"/>
      <c r="G150" s="10"/>
      <c r="H150" s="11"/>
      <c r="I150" s="9">
        <v>1806.72</v>
      </c>
      <c r="J150" s="12"/>
      <c r="K150" s="19"/>
      <c r="L150" s="14"/>
      <c r="M150" s="15"/>
    </row>
    <row r="151" spans="1:13" ht="18.75" customHeight="1">
      <c r="A151" s="4"/>
      <c r="B151" s="20"/>
      <c r="C151" s="23"/>
      <c r="D151" s="24"/>
      <c r="E151" s="25"/>
      <c r="F151" s="9"/>
      <c r="G151" s="10"/>
      <c r="H151" s="11"/>
      <c r="I151" s="9"/>
      <c r="J151" s="12"/>
      <c r="K151" s="19"/>
      <c r="L151" s="14"/>
      <c r="M151" s="15"/>
    </row>
    <row r="152" spans="1:13" ht="18.75" customHeight="1">
      <c r="A152" s="4"/>
      <c r="B152" s="20"/>
      <c r="C152" s="27" t="s">
        <v>25</v>
      </c>
      <c r="D152" s="24"/>
      <c r="E152" s="25"/>
      <c r="F152" s="9"/>
      <c r="G152" s="10"/>
      <c r="H152" s="11"/>
      <c r="I152" s="9"/>
      <c r="J152" s="12"/>
      <c r="K152" s="19"/>
      <c r="L152" s="14"/>
      <c r="M152" s="15"/>
    </row>
    <row r="153" spans="1:13" ht="18.75" customHeight="1">
      <c r="A153" s="4"/>
      <c r="B153" s="20"/>
      <c r="C153" s="23" t="s">
        <v>26</v>
      </c>
      <c r="D153" s="24"/>
      <c r="E153" s="25"/>
      <c r="F153" s="9"/>
      <c r="G153" s="10"/>
      <c r="H153" s="11"/>
      <c r="I153" s="9">
        <v>9806.6</v>
      </c>
      <c r="J153" s="12"/>
      <c r="K153" s="19"/>
      <c r="L153" s="14"/>
      <c r="M153" s="15"/>
    </row>
    <row r="154" spans="1:13" ht="18.75" customHeight="1">
      <c r="A154" s="4"/>
      <c r="B154" s="20"/>
      <c r="C154" s="23" t="s">
        <v>28</v>
      </c>
      <c r="D154" s="24"/>
      <c r="E154" s="25"/>
      <c r="F154" s="9"/>
      <c r="G154" s="10"/>
      <c r="H154" s="11"/>
      <c r="I154" s="9">
        <v>8183.8</v>
      </c>
      <c r="J154" s="12"/>
      <c r="K154" s="19"/>
      <c r="L154" s="14"/>
      <c r="M154" s="15"/>
    </row>
    <row r="155" spans="1:13" ht="18.75" customHeight="1">
      <c r="A155" s="4"/>
      <c r="B155" s="20"/>
      <c r="C155" s="23" t="s">
        <v>29</v>
      </c>
      <c r="D155" s="24"/>
      <c r="E155" s="25"/>
      <c r="F155" s="9"/>
      <c r="G155" s="10"/>
      <c r="H155" s="11"/>
      <c r="I155" s="9">
        <v>10313.16</v>
      </c>
      <c r="J155" s="12"/>
      <c r="K155" s="19"/>
      <c r="L155" s="14"/>
      <c r="M155" s="15"/>
    </row>
    <row r="156" spans="1:13" ht="18.75" customHeight="1">
      <c r="A156" s="4"/>
      <c r="B156" s="20"/>
      <c r="C156" s="23"/>
      <c r="D156" s="24"/>
      <c r="E156" s="25"/>
      <c r="F156" s="9"/>
      <c r="G156" s="10"/>
      <c r="H156" s="11"/>
      <c r="I156" s="9"/>
      <c r="J156" s="12"/>
      <c r="K156" s="19"/>
      <c r="L156" s="14"/>
      <c r="M156" s="15"/>
    </row>
    <row r="157" spans="1:13" ht="18.75" customHeight="1">
      <c r="A157" s="4"/>
      <c r="B157" s="20"/>
      <c r="C157" s="27" t="s">
        <v>30</v>
      </c>
      <c r="D157" s="24"/>
      <c r="E157" s="25"/>
      <c r="F157" s="9"/>
      <c r="G157" s="10"/>
      <c r="H157" s="11"/>
      <c r="I157" s="9"/>
      <c r="J157" s="12"/>
      <c r="K157" s="19"/>
      <c r="L157" s="14"/>
      <c r="M157" s="15"/>
    </row>
    <row r="158" spans="1:13" ht="18.75" customHeight="1">
      <c r="A158" s="4"/>
      <c r="B158" s="20"/>
      <c r="C158" s="23" t="s">
        <v>26</v>
      </c>
      <c r="D158" s="24"/>
      <c r="E158" s="25"/>
      <c r="F158" s="9"/>
      <c r="G158" s="10"/>
      <c r="H158" s="11"/>
      <c r="I158" s="9">
        <v>6886.25</v>
      </c>
      <c r="J158" s="12"/>
      <c r="K158" s="19"/>
      <c r="L158" s="14"/>
      <c r="M158" s="15"/>
    </row>
    <row r="159" spans="1:13" ht="18.75" customHeight="1">
      <c r="A159" s="4"/>
      <c r="B159" s="20"/>
      <c r="C159" s="23" t="s">
        <v>28</v>
      </c>
      <c r="D159" s="24"/>
      <c r="E159" s="25"/>
      <c r="F159" s="9"/>
      <c r="G159" s="10"/>
      <c r="H159" s="11"/>
      <c r="I159" s="9">
        <v>22946</v>
      </c>
      <c r="J159" s="12"/>
      <c r="K159" s="19"/>
      <c r="L159" s="14"/>
      <c r="M159" s="15"/>
    </row>
    <row r="160" spans="1:13" ht="18.75" customHeight="1">
      <c r="A160" s="4"/>
      <c r="B160" s="20"/>
      <c r="C160" s="23" t="s">
        <v>31</v>
      </c>
      <c r="D160" s="24"/>
      <c r="E160" s="25"/>
      <c r="F160" s="9"/>
      <c r="G160" s="10"/>
      <c r="H160" s="11"/>
      <c r="I160" s="9">
        <v>11676.6</v>
      </c>
      <c r="J160" s="12"/>
      <c r="K160" s="19"/>
      <c r="L160" s="14"/>
      <c r="M160" s="15"/>
    </row>
    <row r="161" spans="1:13" ht="18.75" customHeight="1">
      <c r="A161" s="4"/>
      <c r="B161" s="20"/>
      <c r="C161" s="23"/>
      <c r="D161" s="24"/>
      <c r="E161" s="25"/>
      <c r="F161" s="9"/>
      <c r="G161" s="10"/>
      <c r="H161" s="11"/>
      <c r="I161" s="9"/>
      <c r="J161" s="12"/>
      <c r="K161" s="19"/>
      <c r="L161" s="14"/>
      <c r="M161" s="15"/>
    </row>
    <row r="162" spans="1:13" ht="18.75" customHeight="1">
      <c r="A162" s="4"/>
      <c r="B162" s="20"/>
      <c r="C162" s="27" t="s">
        <v>32</v>
      </c>
      <c r="D162" s="24"/>
      <c r="E162" s="25"/>
      <c r="F162" s="9"/>
      <c r="G162" s="10"/>
      <c r="H162" s="11"/>
      <c r="I162" s="9"/>
      <c r="J162" s="12"/>
      <c r="K162" s="19"/>
      <c r="L162" s="14"/>
      <c r="M162" s="15"/>
    </row>
    <row r="163" spans="1:13" ht="18.75" customHeight="1">
      <c r="A163" s="4"/>
      <c r="B163" s="20"/>
      <c r="C163" s="23" t="s">
        <v>26</v>
      </c>
      <c r="D163" s="24"/>
      <c r="E163" s="25"/>
      <c r="F163" s="9"/>
      <c r="G163" s="10"/>
      <c r="H163" s="11"/>
      <c r="I163" s="9">
        <v>23107.5</v>
      </c>
      <c r="J163" s="12"/>
      <c r="K163" s="19"/>
      <c r="L163" s="14"/>
      <c r="M163" s="15"/>
    </row>
    <row r="164" spans="1:13" ht="18.75" customHeight="1">
      <c r="A164" s="4"/>
      <c r="B164" s="20"/>
      <c r="C164" s="23" t="s">
        <v>28</v>
      </c>
      <c r="D164" s="24"/>
      <c r="E164" s="25"/>
      <c r="F164" s="9"/>
      <c r="G164" s="10"/>
      <c r="H164" s="11"/>
      <c r="I164" s="9">
        <v>23107.5</v>
      </c>
      <c r="J164" s="12"/>
      <c r="K164" s="19"/>
      <c r="L164" s="14"/>
      <c r="M164" s="15"/>
    </row>
    <row r="165" spans="1:13" ht="18.75" customHeight="1">
      <c r="A165" s="4"/>
      <c r="B165" s="20"/>
      <c r="C165" s="23" t="s">
        <v>33</v>
      </c>
      <c r="D165" s="24"/>
      <c r="E165" s="25"/>
      <c r="F165" s="9"/>
      <c r="G165" s="10"/>
      <c r="H165" s="11"/>
      <c r="I165" s="9">
        <v>16000</v>
      </c>
      <c r="J165" s="9"/>
      <c r="K165" s="19"/>
      <c r="L165" s="14"/>
      <c r="M165" s="15"/>
    </row>
    <row r="166" spans="1:13" ht="18.75" customHeight="1">
      <c r="A166" s="4"/>
      <c r="B166" s="20"/>
      <c r="C166" s="23"/>
      <c r="D166" s="24"/>
      <c r="E166" s="25"/>
      <c r="F166" s="9"/>
      <c r="G166" s="10"/>
      <c r="H166" s="11"/>
      <c r="I166" s="9"/>
      <c r="J166" s="12"/>
      <c r="K166" s="19"/>
      <c r="L166" s="14"/>
      <c r="M166" s="15"/>
    </row>
    <row r="167" spans="1:13" ht="18.75" customHeight="1">
      <c r="A167" s="4"/>
      <c r="B167" s="20"/>
      <c r="C167" s="27" t="s">
        <v>34</v>
      </c>
      <c r="D167" s="24"/>
      <c r="E167" s="25"/>
      <c r="F167" s="9"/>
      <c r="G167" s="10"/>
      <c r="H167" s="11"/>
      <c r="I167" s="9"/>
      <c r="J167" s="12"/>
      <c r="K167" s="19"/>
      <c r="L167" s="14"/>
      <c r="M167" s="15"/>
    </row>
    <row r="168" spans="1:13" ht="18.75" customHeight="1">
      <c r="A168" s="4"/>
      <c r="B168" s="20"/>
      <c r="C168" s="23" t="s">
        <v>24</v>
      </c>
      <c r="D168" s="24"/>
      <c r="E168" s="25"/>
      <c r="F168" s="9"/>
      <c r="G168" s="10"/>
      <c r="H168" s="11"/>
      <c r="I168" s="9">
        <v>1625.21</v>
      </c>
      <c r="J168" s="12"/>
      <c r="K168" s="19"/>
      <c r="L168" s="14"/>
      <c r="M168" s="15"/>
    </row>
    <row r="169" spans="1:13" ht="18.75" customHeight="1">
      <c r="A169" s="4"/>
      <c r="B169" s="20"/>
      <c r="C169" s="23" t="s">
        <v>35</v>
      </c>
      <c r="D169" s="24"/>
      <c r="E169" s="25"/>
      <c r="F169" s="9"/>
      <c r="G169" s="10"/>
      <c r="H169" s="11"/>
      <c r="I169" s="9">
        <v>4700.4799999999996</v>
      </c>
      <c r="J169" s="12"/>
      <c r="K169" s="19"/>
      <c r="L169" s="14"/>
      <c r="M169" s="15"/>
    </row>
    <row r="170" spans="1:13" ht="18.75" customHeight="1">
      <c r="A170" s="4"/>
      <c r="B170" s="20"/>
      <c r="C170" s="23" t="s">
        <v>36</v>
      </c>
      <c r="D170" s="24"/>
      <c r="E170" s="25"/>
      <c r="F170" s="9"/>
      <c r="G170" s="10"/>
      <c r="H170" s="11"/>
      <c r="I170" s="9">
        <v>6493.09</v>
      </c>
      <c r="J170" s="12"/>
      <c r="K170" s="19"/>
      <c r="L170" s="14"/>
      <c r="M170" s="15"/>
    </row>
    <row r="171" spans="1:13" ht="18.75" customHeight="1">
      <c r="A171" s="4"/>
      <c r="B171" s="20"/>
      <c r="C171" s="23"/>
      <c r="D171" s="24"/>
      <c r="E171" s="25"/>
      <c r="F171" s="9"/>
      <c r="G171" s="10"/>
      <c r="H171" s="11"/>
      <c r="I171" s="9"/>
      <c r="J171" s="12"/>
      <c r="K171" s="19"/>
      <c r="L171" s="14"/>
      <c r="M171" s="15"/>
    </row>
    <row r="172" spans="1:13" ht="18.75" customHeight="1">
      <c r="A172" s="4"/>
      <c r="B172" s="20"/>
      <c r="C172" s="27" t="s">
        <v>37</v>
      </c>
      <c r="D172" s="24"/>
      <c r="E172" s="25"/>
      <c r="F172" s="9"/>
      <c r="G172" s="10"/>
      <c r="H172" s="11"/>
      <c r="I172" s="9"/>
      <c r="J172" s="12"/>
      <c r="K172" s="19"/>
      <c r="L172" s="14"/>
      <c r="M172" s="15"/>
    </row>
    <row r="173" spans="1:13" ht="18.75" customHeight="1">
      <c r="A173" s="4"/>
      <c r="B173" s="20"/>
      <c r="C173" s="23" t="s">
        <v>26</v>
      </c>
      <c r="D173" s="24"/>
      <c r="E173" s="25"/>
      <c r="F173" s="9"/>
      <c r="G173" s="10"/>
      <c r="H173" s="11"/>
      <c r="I173" s="32">
        <v>132211.81</v>
      </c>
      <c r="J173" s="12"/>
      <c r="K173" s="19"/>
      <c r="L173" s="14"/>
      <c r="M173" s="15"/>
    </row>
    <row r="174" spans="1:13" ht="18.75" customHeight="1">
      <c r="A174" s="4"/>
      <c r="B174" s="20"/>
      <c r="C174" s="23" t="s">
        <v>40</v>
      </c>
      <c r="D174" s="24"/>
      <c r="E174" s="25"/>
      <c r="F174" s="9"/>
      <c r="G174" s="10"/>
      <c r="H174" s="11"/>
      <c r="I174" s="32">
        <v>46880.28</v>
      </c>
      <c r="J174" s="12"/>
      <c r="K174" s="19"/>
      <c r="L174" s="14"/>
      <c r="M174" s="15"/>
    </row>
    <row r="175" spans="1:13" ht="18.75" customHeight="1">
      <c r="A175" s="4"/>
      <c r="B175" s="20"/>
      <c r="C175" s="23" t="s">
        <v>28</v>
      </c>
      <c r="D175" s="24"/>
      <c r="E175" s="25"/>
      <c r="F175" s="9"/>
      <c r="G175" s="10"/>
      <c r="H175" s="11"/>
      <c r="I175" s="37">
        <v>147730.43</v>
      </c>
      <c r="J175" s="12"/>
      <c r="K175" s="19"/>
      <c r="L175" s="14"/>
      <c r="M175" s="15"/>
    </row>
    <row r="176" spans="1:13" ht="18.75" customHeight="1">
      <c r="A176" s="4"/>
      <c r="B176" s="20"/>
      <c r="C176" s="23" t="s">
        <v>41</v>
      </c>
      <c r="D176" s="24"/>
      <c r="E176" s="25"/>
      <c r="F176" s="9"/>
      <c r="G176" s="10"/>
      <c r="H176" s="11"/>
      <c r="I176" s="32">
        <v>50160.58</v>
      </c>
      <c r="J176" s="12"/>
      <c r="K176" s="19"/>
      <c r="L176" s="14"/>
      <c r="M176" s="15"/>
    </row>
    <row r="177" spans="1:13" ht="18.75" customHeight="1">
      <c r="A177" s="4"/>
      <c r="B177" s="20"/>
      <c r="C177" s="23"/>
      <c r="D177" s="33" t="s">
        <v>38</v>
      </c>
      <c r="E177" s="25"/>
      <c r="F177" s="9"/>
      <c r="G177" s="10"/>
      <c r="H177" s="11"/>
      <c r="I177" s="34">
        <f>SUM(I150:I176)</f>
        <v>523636.01</v>
      </c>
      <c r="J177" s="12"/>
      <c r="K177" s="19"/>
      <c r="L177" s="63">
        <f>SUM(L143:L176)</f>
        <v>291284.02999999997</v>
      </c>
      <c r="M177" s="15"/>
    </row>
    <row r="178" spans="1:13" ht="18.75" customHeight="1">
      <c r="A178" s="4"/>
      <c r="B178" s="20"/>
      <c r="C178" s="23"/>
      <c r="D178" s="35" t="s">
        <v>39</v>
      </c>
      <c r="E178" s="36"/>
      <c r="F178" s="9"/>
      <c r="G178" s="10"/>
      <c r="H178" s="11"/>
      <c r="I178" s="9">
        <f>I177</f>
        <v>523636.01</v>
      </c>
      <c r="J178" s="12"/>
      <c r="K178" s="19"/>
      <c r="L178" s="14">
        <f>L177</f>
        <v>291284.02999999997</v>
      </c>
      <c r="M178" s="15"/>
    </row>
    <row r="179" spans="1:13" ht="18.75" customHeight="1">
      <c r="A179" s="4"/>
      <c r="B179" s="20"/>
      <c r="C179" s="27" t="s">
        <v>42</v>
      </c>
      <c r="D179" s="24"/>
      <c r="E179" s="25"/>
      <c r="F179" s="9"/>
      <c r="G179" s="10"/>
      <c r="H179" s="11"/>
      <c r="I179" s="32"/>
      <c r="J179" s="12"/>
      <c r="K179" s="19"/>
      <c r="L179" s="14"/>
      <c r="M179" s="15"/>
    </row>
    <row r="180" spans="1:13" ht="18.75" customHeight="1">
      <c r="A180" s="4"/>
      <c r="B180" s="20"/>
      <c r="C180" s="23" t="s">
        <v>26</v>
      </c>
      <c r="D180" s="24"/>
      <c r="E180" s="25"/>
      <c r="F180" s="9"/>
      <c r="G180" s="10"/>
      <c r="H180" s="11"/>
      <c r="I180" s="32">
        <v>107632.24</v>
      </c>
      <c r="J180" s="12"/>
      <c r="K180" s="19"/>
      <c r="L180" s="14"/>
      <c r="M180" s="15"/>
    </row>
    <row r="181" spans="1:13" ht="18.75" customHeight="1">
      <c r="A181" s="4"/>
      <c r="B181" s="20"/>
      <c r="C181" s="23" t="s">
        <v>40</v>
      </c>
      <c r="D181" s="24"/>
      <c r="E181" s="25"/>
      <c r="F181" s="9"/>
      <c r="G181" s="10"/>
      <c r="H181" s="11"/>
      <c r="I181" s="32">
        <v>30097.54</v>
      </c>
      <c r="J181" s="12"/>
      <c r="K181" s="19"/>
      <c r="L181" s="14"/>
      <c r="M181" s="15"/>
    </row>
    <row r="182" spans="1:13" ht="18.75" customHeight="1">
      <c r="A182" s="4"/>
      <c r="B182" s="20"/>
      <c r="C182" s="23" t="s">
        <v>28</v>
      </c>
      <c r="D182" s="24"/>
      <c r="E182" s="25"/>
      <c r="F182" s="9"/>
      <c r="G182" s="10"/>
      <c r="H182" s="11"/>
      <c r="I182" s="32">
        <v>125172.33</v>
      </c>
      <c r="J182" s="12"/>
      <c r="K182" s="19"/>
      <c r="L182" s="14"/>
      <c r="M182" s="15"/>
    </row>
    <row r="183" spans="1:13" ht="18.75" customHeight="1">
      <c r="A183" s="4"/>
      <c r="B183" s="20"/>
      <c r="C183" s="23" t="s">
        <v>41</v>
      </c>
      <c r="D183" s="24"/>
      <c r="E183" s="25"/>
      <c r="F183" s="9"/>
      <c r="G183" s="10"/>
      <c r="H183" s="11"/>
      <c r="I183" s="32">
        <v>40474.54</v>
      </c>
      <c r="J183" s="12"/>
      <c r="K183" s="19"/>
      <c r="L183" s="14"/>
      <c r="M183" s="15"/>
    </row>
    <row r="184" spans="1:13" ht="18.75" customHeight="1">
      <c r="A184" s="4"/>
      <c r="B184" s="20"/>
      <c r="C184" s="23"/>
      <c r="D184" s="24"/>
      <c r="E184" s="25"/>
      <c r="F184" s="9"/>
      <c r="G184" s="10"/>
      <c r="H184" s="11"/>
      <c r="I184" s="32"/>
      <c r="J184" s="12"/>
      <c r="K184" s="19"/>
      <c r="L184" s="14"/>
      <c r="M184" s="15"/>
    </row>
    <row r="185" spans="1:13" ht="18.75" customHeight="1">
      <c r="A185" s="4"/>
      <c r="B185" s="20"/>
      <c r="C185" s="27" t="s">
        <v>43</v>
      </c>
      <c r="D185" s="24"/>
      <c r="E185" s="25"/>
      <c r="F185" s="9"/>
      <c r="G185" s="10"/>
      <c r="H185" s="11"/>
      <c r="I185" s="32"/>
      <c r="J185" s="12"/>
      <c r="K185" s="19"/>
      <c r="L185" s="14"/>
      <c r="M185" s="15"/>
    </row>
    <row r="186" spans="1:13" ht="18.75" customHeight="1">
      <c r="A186" s="4"/>
      <c r="B186" s="20"/>
      <c r="C186" s="23" t="s">
        <v>26</v>
      </c>
      <c r="D186" s="24"/>
      <c r="E186" s="25"/>
      <c r="F186" s="9"/>
      <c r="G186" s="10"/>
      <c r="H186" s="11"/>
      <c r="I186" s="32">
        <v>19718.5</v>
      </c>
      <c r="J186" s="12"/>
      <c r="K186" s="19"/>
      <c r="L186" s="14"/>
      <c r="M186" s="15"/>
    </row>
    <row r="187" spans="1:13" ht="18.75" customHeight="1">
      <c r="A187" s="4"/>
      <c r="B187" s="20"/>
      <c r="C187" s="23" t="s">
        <v>28</v>
      </c>
      <c r="D187" s="24"/>
      <c r="E187" s="25"/>
      <c r="F187" s="9"/>
      <c r="G187" s="10"/>
      <c r="H187" s="11"/>
      <c r="I187" s="32">
        <v>19106.2</v>
      </c>
      <c r="J187" s="12"/>
      <c r="K187" s="19"/>
      <c r="L187" s="14"/>
      <c r="M187" s="15"/>
    </row>
    <row r="188" spans="1:13" ht="18.75" customHeight="1">
      <c r="A188" s="4"/>
      <c r="B188" s="20"/>
      <c r="C188" s="23"/>
      <c r="D188" s="24"/>
      <c r="E188" s="25"/>
      <c r="F188" s="9"/>
      <c r="G188" s="10"/>
      <c r="H188" s="11"/>
      <c r="I188" s="32"/>
      <c r="J188" s="12"/>
      <c r="K188" s="19"/>
      <c r="L188" s="14"/>
      <c r="M188" s="15"/>
    </row>
    <row r="189" spans="1:13" ht="18.75" customHeight="1">
      <c r="A189" s="4"/>
      <c r="B189" s="20"/>
      <c r="C189" s="23" t="s">
        <v>44</v>
      </c>
      <c r="D189" s="24"/>
      <c r="E189" s="25"/>
      <c r="F189" s="9"/>
      <c r="G189" s="10"/>
      <c r="H189" s="11"/>
      <c r="I189" s="32">
        <v>10025.799999999999</v>
      </c>
      <c r="J189" s="12"/>
      <c r="K189" s="19"/>
      <c r="L189" s="14"/>
      <c r="M189" s="15"/>
    </row>
    <row r="190" spans="1:13" ht="18.75" customHeight="1">
      <c r="A190" s="4"/>
      <c r="B190" s="20"/>
      <c r="C190" s="23" t="s">
        <v>35</v>
      </c>
      <c r="D190" s="24"/>
      <c r="E190" s="25"/>
      <c r="F190" s="9"/>
      <c r="G190" s="10"/>
      <c r="H190" s="11"/>
      <c r="I190" s="38">
        <v>29080</v>
      </c>
      <c r="J190" s="12"/>
      <c r="K190" s="19"/>
      <c r="L190" s="14"/>
      <c r="M190" s="15"/>
    </row>
    <row r="191" spans="1:13" ht="18.75" customHeight="1" thickBot="1">
      <c r="A191" s="4"/>
      <c r="B191" s="20"/>
      <c r="C191" s="23"/>
      <c r="D191" s="39" t="s">
        <v>45</v>
      </c>
      <c r="E191" s="25"/>
      <c r="F191" s="9"/>
      <c r="G191" s="10"/>
      <c r="H191" s="11" t="s">
        <v>46</v>
      </c>
      <c r="I191" s="40">
        <f>SUM(I178:I190)</f>
        <v>904943.16</v>
      </c>
      <c r="J191" s="9">
        <v>0.04</v>
      </c>
      <c r="K191" s="19">
        <f>ROUND(I191*J191,2)</f>
        <v>36197.730000000003</v>
      </c>
      <c r="L191" s="14"/>
      <c r="M191" s="15"/>
    </row>
    <row r="192" spans="1:13" ht="18.75" customHeight="1" thickTop="1">
      <c r="A192" s="4"/>
      <c r="B192" s="20"/>
      <c r="C192" s="23"/>
      <c r="D192" s="24"/>
      <c r="E192" s="25"/>
      <c r="F192" s="9"/>
      <c r="G192" s="10"/>
      <c r="H192" s="11"/>
      <c r="I192" s="9"/>
      <c r="J192" s="12"/>
      <c r="K192" s="19"/>
      <c r="L192" s="14"/>
      <c r="M192" s="15"/>
    </row>
    <row r="193" spans="1:13" ht="18.75" customHeight="1">
      <c r="A193" s="4">
        <v>2</v>
      </c>
      <c r="B193" s="20" t="s">
        <v>47</v>
      </c>
      <c r="C193" s="23" t="s">
        <v>17</v>
      </c>
      <c r="D193" s="24"/>
      <c r="E193" s="25"/>
      <c r="F193" s="9"/>
      <c r="G193" s="10"/>
      <c r="H193" s="11"/>
      <c r="I193" s="9"/>
      <c r="J193" s="12"/>
      <c r="K193" s="19"/>
      <c r="L193" s="14"/>
      <c r="M193" s="15"/>
    </row>
    <row r="194" spans="1:13" ht="18.75" customHeight="1">
      <c r="A194" s="4"/>
      <c r="B194" s="20"/>
      <c r="C194" s="23" t="s">
        <v>18</v>
      </c>
      <c r="D194" s="24"/>
      <c r="E194" s="25"/>
      <c r="F194" s="9"/>
      <c r="G194" s="10"/>
      <c r="H194" s="11"/>
      <c r="I194" s="9"/>
      <c r="J194" s="12"/>
      <c r="K194" s="19"/>
      <c r="L194" s="14"/>
      <c r="M194" s="15"/>
    </row>
    <row r="195" spans="1:13" ht="18.75" customHeight="1">
      <c r="A195" s="4"/>
      <c r="B195" s="20"/>
      <c r="C195" s="23" t="s">
        <v>19</v>
      </c>
      <c r="D195" s="24"/>
      <c r="E195" s="25"/>
      <c r="F195" s="9"/>
      <c r="G195" s="10"/>
      <c r="H195" s="11"/>
      <c r="I195" s="9"/>
      <c r="J195" s="12"/>
      <c r="K195" s="19"/>
      <c r="L195" s="14"/>
      <c r="M195" s="15"/>
    </row>
    <row r="196" spans="1:13" ht="18.75" customHeight="1">
      <c r="A196" s="4"/>
      <c r="B196" s="20"/>
      <c r="C196" s="23" t="s">
        <v>20</v>
      </c>
      <c r="D196" s="24"/>
      <c r="E196" s="25"/>
      <c r="F196" s="9"/>
      <c r="G196" s="10"/>
      <c r="H196" s="11"/>
      <c r="I196" s="9"/>
      <c r="J196" s="12"/>
      <c r="K196" s="19"/>
      <c r="L196" s="14"/>
      <c r="M196" s="15"/>
    </row>
    <row r="197" spans="1:13" ht="18.75" customHeight="1">
      <c r="A197" s="4"/>
      <c r="B197" s="20"/>
      <c r="C197" s="26" t="s">
        <v>48</v>
      </c>
      <c r="D197" s="24"/>
      <c r="E197" s="25"/>
      <c r="F197" s="9"/>
      <c r="G197" s="10"/>
      <c r="H197" s="11"/>
      <c r="I197" s="9"/>
      <c r="J197" s="12"/>
      <c r="K197" s="19"/>
      <c r="L197" s="14"/>
      <c r="M197" s="15"/>
    </row>
    <row r="198" spans="1:13" ht="18.75" customHeight="1">
      <c r="A198" s="4"/>
      <c r="B198" s="20"/>
      <c r="C198" s="27" t="s">
        <v>22</v>
      </c>
      <c r="D198" s="24"/>
      <c r="E198" s="25"/>
      <c r="F198" s="9"/>
      <c r="G198" s="10"/>
      <c r="H198" s="11"/>
      <c r="I198" s="9"/>
      <c r="J198" s="12"/>
      <c r="K198" s="19"/>
      <c r="L198" s="14"/>
      <c r="M198" s="15"/>
    </row>
    <row r="199" spans="1:13" ht="18.75" customHeight="1">
      <c r="A199" s="4"/>
      <c r="B199" s="20"/>
      <c r="C199" s="27" t="s">
        <v>23</v>
      </c>
      <c r="D199" s="24"/>
      <c r="E199" s="25"/>
      <c r="F199" s="9"/>
      <c r="G199" s="10"/>
      <c r="H199" s="11"/>
      <c r="I199" s="9"/>
      <c r="J199" s="12"/>
      <c r="K199" s="19"/>
      <c r="L199" s="14"/>
      <c r="M199" s="15"/>
    </row>
    <row r="200" spans="1:13" ht="18.75" customHeight="1">
      <c r="A200" s="4"/>
      <c r="B200" s="20"/>
      <c r="C200" s="23" t="s">
        <v>49</v>
      </c>
      <c r="D200" s="24"/>
      <c r="E200" s="25"/>
      <c r="F200" s="9"/>
      <c r="G200" s="10"/>
      <c r="H200" s="11"/>
      <c r="I200" s="9">
        <v>2137.0100000000002</v>
      </c>
      <c r="J200" s="12"/>
      <c r="K200" s="19"/>
      <c r="L200" s="14"/>
      <c r="M200" s="15"/>
    </row>
    <row r="201" spans="1:13" ht="18.75" customHeight="1">
      <c r="A201" s="4"/>
      <c r="B201" s="20"/>
      <c r="C201" s="23" t="s">
        <v>50</v>
      </c>
      <c r="D201" s="24"/>
      <c r="E201" s="25"/>
      <c r="F201" s="9"/>
      <c r="G201" s="10"/>
      <c r="H201" s="11"/>
      <c r="I201" s="9">
        <v>2201.94</v>
      </c>
      <c r="J201" s="12"/>
      <c r="K201" s="19"/>
      <c r="L201" s="14"/>
      <c r="M201" s="15"/>
    </row>
    <row r="202" spans="1:13" ht="18.75" customHeight="1">
      <c r="A202" s="4"/>
      <c r="B202" s="20"/>
      <c r="C202" s="23"/>
      <c r="D202" s="24"/>
      <c r="E202" s="25"/>
      <c r="F202" s="9"/>
      <c r="G202" s="10"/>
      <c r="H202" s="11"/>
      <c r="I202" s="9"/>
      <c r="J202" s="12"/>
      <c r="K202" s="19"/>
      <c r="L202" s="14"/>
      <c r="M202" s="15"/>
    </row>
    <row r="203" spans="1:13" ht="18.75" customHeight="1">
      <c r="A203" s="4"/>
      <c r="B203" s="20"/>
      <c r="C203" s="27" t="s">
        <v>25</v>
      </c>
      <c r="D203" s="24"/>
      <c r="E203" s="25"/>
      <c r="F203" s="9"/>
      <c r="G203" s="10"/>
      <c r="H203" s="11"/>
      <c r="I203" s="9"/>
      <c r="J203" s="12"/>
      <c r="K203" s="19"/>
      <c r="L203" s="14"/>
      <c r="M203" s="15"/>
    </row>
    <row r="204" spans="1:13" ht="18.75" customHeight="1">
      <c r="A204" s="4"/>
      <c r="B204" s="20"/>
      <c r="C204" s="23" t="s">
        <v>51</v>
      </c>
      <c r="D204" s="24"/>
      <c r="E204" s="25"/>
      <c r="F204" s="9"/>
      <c r="G204" s="10"/>
      <c r="H204" s="11"/>
      <c r="I204" s="9">
        <v>28821.15</v>
      </c>
      <c r="J204" s="12"/>
      <c r="K204" s="19"/>
      <c r="L204" s="14"/>
      <c r="M204" s="15"/>
    </row>
    <row r="205" spans="1:13" ht="18.75" customHeight="1">
      <c r="A205" s="4"/>
      <c r="B205" s="20"/>
      <c r="C205" s="23" t="s">
        <v>52</v>
      </c>
      <c r="D205" s="24"/>
      <c r="E205" s="25"/>
      <c r="F205" s="9"/>
      <c r="G205" s="10"/>
      <c r="H205" s="11"/>
      <c r="I205" s="9">
        <v>44610.95</v>
      </c>
      <c r="J205" s="12"/>
      <c r="K205" s="13"/>
      <c r="L205" s="44"/>
      <c r="M205" s="15"/>
    </row>
    <row r="206" spans="1:13" ht="18.75" customHeight="1">
      <c r="A206" s="4"/>
      <c r="B206" s="20"/>
      <c r="C206" s="23" t="s">
        <v>53</v>
      </c>
      <c r="D206" s="24"/>
      <c r="E206" s="25"/>
      <c r="F206" s="9"/>
      <c r="G206" s="10"/>
      <c r="H206" s="11"/>
      <c r="I206" s="9">
        <v>9593.9599999999991</v>
      </c>
      <c r="J206" s="12"/>
      <c r="K206" s="13"/>
      <c r="L206" s="44"/>
      <c r="M206" s="15"/>
    </row>
    <row r="207" spans="1:13" ht="18.75" customHeight="1">
      <c r="A207" s="4"/>
      <c r="B207" s="20"/>
      <c r="C207" s="23" t="s">
        <v>54</v>
      </c>
      <c r="D207" s="24"/>
      <c r="E207" s="25"/>
      <c r="F207" s="9"/>
      <c r="G207" s="10"/>
      <c r="H207" s="11"/>
      <c r="I207" s="9">
        <v>4660.72</v>
      </c>
      <c r="J207" s="12"/>
      <c r="K207" s="13"/>
      <c r="L207" s="44"/>
      <c r="M207" s="15"/>
    </row>
    <row r="208" spans="1:13" ht="18.75" customHeight="1">
      <c r="A208" s="4"/>
      <c r="B208" s="20"/>
      <c r="C208" s="23" t="s">
        <v>55</v>
      </c>
      <c r="D208" s="24"/>
      <c r="E208" s="25"/>
      <c r="F208" s="9"/>
      <c r="G208" s="10"/>
      <c r="H208" s="11"/>
      <c r="I208" s="9">
        <v>8675</v>
      </c>
      <c r="J208" s="12"/>
      <c r="K208" s="13"/>
      <c r="L208" s="44"/>
      <c r="M208" s="15"/>
    </row>
    <row r="209" spans="1:13" ht="18.75" customHeight="1">
      <c r="A209" s="4"/>
      <c r="B209" s="20"/>
      <c r="C209" s="23" t="s">
        <v>56</v>
      </c>
      <c r="D209" s="39"/>
      <c r="E209" s="25"/>
      <c r="F209" s="9"/>
      <c r="G209" s="10"/>
      <c r="H209" s="11"/>
      <c r="I209" s="9">
        <v>11141.5</v>
      </c>
      <c r="J209" s="12"/>
      <c r="K209" s="19"/>
      <c r="L209" s="14"/>
      <c r="M209" s="15"/>
    </row>
    <row r="210" spans="1:13" ht="18.75" customHeight="1">
      <c r="A210" s="4"/>
      <c r="B210" s="20"/>
      <c r="C210" s="23" t="s">
        <v>57</v>
      </c>
      <c r="D210" s="39"/>
      <c r="E210" s="25"/>
      <c r="F210" s="9"/>
      <c r="G210" s="10"/>
      <c r="H210" s="11"/>
      <c r="I210" s="9">
        <v>7671.5</v>
      </c>
      <c r="J210" s="12"/>
      <c r="K210" s="19"/>
      <c r="L210" s="14"/>
      <c r="M210" s="15"/>
    </row>
    <row r="211" spans="1:13" ht="18.75" customHeight="1">
      <c r="A211" s="4"/>
      <c r="B211" s="20"/>
      <c r="C211" s="23" t="s">
        <v>58</v>
      </c>
      <c r="D211" s="39"/>
      <c r="E211" s="25"/>
      <c r="F211" s="9"/>
      <c r="G211" s="10"/>
      <c r="H211" s="11"/>
      <c r="I211" s="9">
        <v>10363.209999999999</v>
      </c>
      <c r="J211" s="12"/>
      <c r="K211" s="65"/>
      <c r="L211" s="14"/>
      <c r="M211" s="15"/>
    </row>
    <row r="212" spans="1:13" ht="18.75" customHeight="1">
      <c r="A212" s="4"/>
      <c r="B212" s="20"/>
      <c r="C212" s="23"/>
      <c r="D212" s="33" t="s">
        <v>38</v>
      </c>
      <c r="E212" s="25"/>
      <c r="F212" s="9"/>
      <c r="G212" s="10"/>
      <c r="H212" s="11"/>
      <c r="I212" s="34">
        <f>SUM(I200:I211)</f>
        <v>129876.94</v>
      </c>
      <c r="J212" s="12"/>
      <c r="K212" s="63">
        <f>SUM(K191:K211)</f>
        <v>36197.730000000003</v>
      </c>
      <c r="L212" s="63">
        <f>SUM(L178:L211)</f>
        <v>291284.02999999997</v>
      </c>
      <c r="M212" s="15"/>
    </row>
    <row r="213" spans="1:13" ht="18.75" customHeight="1">
      <c r="A213" s="4"/>
      <c r="B213" s="20"/>
      <c r="C213" s="23"/>
      <c r="D213" s="35" t="s">
        <v>39</v>
      </c>
      <c r="E213" s="36"/>
      <c r="F213" s="9"/>
      <c r="G213" s="10"/>
      <c r="H213" s="11"/>
      <c r="I213" s="9">
        <f>I212</f>
        <v>129876.94</v>
      </c>
      <c r="J213" s="12"/>
      <c r="K213" s="19">
        <f>K212</f>
        <v>36197.730000000003</v>
      </c>
      <c r="L213" s="14">
        <f>L212</f>
        <v>291284.02999999997</v>
      </c>
      <c r="M213" s="15"/>
    </row>
    <row r="214" spans="1:13" ht="18.75" customHeight="1">
      <c r="A214" s="4"/>
      <c r="B214" s="20"/>
      <c r="C214" s="27" t="s">
        <v>30</v>
      </c>
      <c r="D214" s="33"/>
      <c r="E214" s="25"/>
      <c r="F214" s="9"/>
      <c r="G214" s="10"/>
      <c r="H214" s="11"/>
      <c r="I214" s="9"/>
      <c r="J214" s="12"/>
      <c r="K214" s="19"/>
      <c r="L214" s="14"/>
      <c r="M214" s="15"/>
    </row>
    <row r="215" spans="1:13" ht="18.75" customHeight="1">
      <c r="A215" s="4"/>
      <c r="B215" s="20"/>
      <c r="C215" s="23" t="s">
        <v>55</v>
      </c>
      <c r="D215" s="39"/>
      <c r="E215" s="25"/>
      <c r="F215" s="9"/>
      <c r="G215" s="10"/>
      <c r="H215" s="11"/>
      <c r="I215" s="9">
        <v>26448.6</v>
      </c>
      <c r="J215" s="12"/>
      <c r="K215" s="19"/>
      <c r="L215" s="14"/>
      <c r="M215" s="15"/>
    </row>
    <row r="216" spans="1:13" ht="18.75" customHeight="1">
      <c r="A216" s="4"/>
      <c r="B216" s="20"/>
      <c r="C216" s="23" t="s">
        <v>56</v>
      </c>
      <c r="D216" s="39"/>
      <c r="E216" s="25"/>
      <c r="F216" s="9"/>
      <c r="G216" s="10"/>
      <c r="H216" s="11"/>
      <c r="I216" s="9">
        <v>36918.449999999997</v>
      </c>
      <c r="J216" s="12"/>
      <c r="K216" s="19"/>
      <c r="L216" s="14"/>
      <c r="M216" s="15"/>
    </row>
    <row r="217" spans="1:13" ht="18.75" customHeight="1">
      <c r="A217" s="4"/>
      <c r="B217" s="20"/>
      <c r="C217" s="23" t="s">
        <v>58</v>
      </c>
      <c r="D217" s="39"/>
      <c r="E217" s="25"/>
      <c r="F217" s="9"/>
      <c r="G217" s="10"/>
      <c r="H217" s="11"/>
      <c r="I217" s="9">
        <v>17965.37</v>
      </c>
      <c r="J217" s="12"/>
      <c r="K217" s="19"/>
      <c r="L217" s="14"/>
      <c r="M217" s="15"/>
    </row>
    <row r="218" spans="1:13" ht="18.75" customHeight="1">
      <c r="A218" s="4"/>
      <c r="B218" s="20"/>
      <c r="C218" s="23" t="s">
        <v>54</v>
      </c>
      <c r="D218" s="39"/>
      <c r="E218" s="25"/>
      <c r="F218" s="9"/>
      <c r="G218" s="10"/>
      <c r="H218" s="11"/>
      <c r="I218" s="9">
        <v>5166.3</v>
      </c>
      <c r="J218" s="12"/>
      <c r="K218" s="19"/>
      <c r="L218" s="14"/>
      <c r="M218" s="15"/>
    </row>
    <row r="219" spans="1:13" ht="18.75" customHeight="1">
      <c r="A219" s="4"/>
      <c r="B219" s="20"/>
      <c r="C219" s="23"/>
      <c r="D219" s="39"/>
      <c r="E219" s="25"/>
      <c r="F219" s="9"/>
      <c r="G219" s="10"/>
      <c r="H219" s="11"/>
      <c r="I219" s="9"/>
      <c r="J219" s="12"/>
      <c r="K219" s="19"/>
      <c r="L219" s="14"/>
      <c r="M219" s="15"/>
    </row>
    <row r="220" spans="1:13" ht="18.75" customHeight="1">
      <c r="A220" s="4"/>
      <c r="B220" s="20"/>
      <c r="C220" s="23" t="s">
        <v>51</v>
      </c>
      <c r="D220" s="39"/>
      <c r="E220" s="25"/>
      <c r="F220" s="9"/>
      <c r="G220" s="10"/>
      <c r="H220" s="11"/>
      <c r="I220" s="9">
        <v>7996.94</v>
      </c>
      <c r="J220" s="12"/>
      <c r="K220" s="19"/>
      <c r="L220" s="14"/>
      <c r="M220" s="15"/>
    </row>
    <row r="221" spans="1:13" ht="18.75" customHeight="1">
      <c r="A221" s="4"/>
      <c r="B221" s="20"/>
      <c r="C221" s="23" t="s">
        <v>52</v>
      </c>
      <c r="D221" s="39"/>
      <c r="E221" s="25"/>
      <c r="F221" s="9"/>
      <c r="G221" s="10"/>
      <c r="H221" s="11"/>
      <c r="I221" s="9">
        <v>12307.45</v>
      </c>
      <c r="J221" s="12"/>
      <c r="K221" s="19"/>
      <c r="L221" s="14"/>
      <c r="M221" s="15"/>
    </row>
    <row r="222" spans="1:13" ht="18.75" customHeight="1">
      <c r="A222" s="4"/>
      <c r="B222" s="20"/>
      <c r="C222" s="23" t="s">
        <v>59</v>
      </c>
      <c r="D222" s="39"/>
      <c r="E222" s="25"/>
      <c r="F222" s="9"/>
      <c r="G222" s="10"/>
      <c r="H222" s="11"/>
      <c r="I222" s="9">
        <v>16678.41</v>
      </c>
      <c r="J222" s="12"/>
      <c r="K222" s="19"/>
      <c r="L222" s="14"/>
      <c r="M222" s="15"/>
    </row>
    <row r="223" spans="1:13" ht="18.75" customHeight="1">
      <c r="A223" s="4"/>
      <c r="B223" s="20"/>
      <c r="C223" s="23" t="s">
        <v>53</v>
      </c>
      <c r="D223" s="39"/>
      <c r="E223" s="25"/>
      <c r="F223" s="9"/>
      <c r="G223" s="10"/>
      <c r="H223" s="11"/>
      <c r="I223" s="9">
        <v>13790.57</v>
      </c>
      <c r="J223" s="12"/>
      <c r="K223" s="19"/>
      <c r="L223" s="14"/>
      <c r="M223" s="15"/>
    </row>
    <row r="224" spans="1:13" ht="18.75" customHeight="1">
      <c r="A224" s="4"/>
      <c r="B224" s="20"/>
      <c r="C224" s="23"/>
      <c r="D224" s="39"/>
      <c r="E224" s="25"/>
      <c r="F224" s="9"/>
      <c r="G224" s="10"/>
      <c r="H224" s="11"/>
      <c r="I224" s="9"/>
      <c r="J224" s="12"/>
      <c r="K224" s="19"/>
      <c r="L224" s="14"/>
      <c r="M224" s="15"/>
    </row>
    <row r="225" spans="1:13" ht="18.75" customHeight="1">
      <c r="A225" s="4"/>
      <c r="B225" s="20"/>
      <c r="C225" s="27" t="s">
        <v>32</v>
      </c>
      <c r="D225" s="39"/>
      <c r="E225" s="25"/>
      <c r="F225" s="9"/>
      <c r="G225" s="10"/>
      <c r="H225" s="11"/>
      <c r="I225" s="9"/>
      <c r="J225" s="12"/>
      <c r="K225" s="19"/>
      <c r="L225" s="14"/>
      <c r="M225" s="15"/>
    </row>
    <row r="226" spans="1:13" ht="18.75" customHeight="1">
      <c r="A226" s="4"/>
      <c r="B226" s="20"/>
      <c r="C226" s="23" t="s">
        <v>51</v>
      </c>
      <c r="D226" s="39"/>
      <c r="E226" s="25"/>
      <c r="F226" s="9"/>
      <c r="G226" s="10"/>
      <c r="H226" s="11"/>
      <c r="I226" s="9">
        <f>23107.5*2.35</f>
        <v>54302.625</v>
      </c>
      <c r="J226" s="12"/>
      <c r="K226" s="19"/>
      <c r="L226" s="14"/>
      <c r="M226" s="15"/>
    </row>
    <row r="227" spans="1:13" ht="18.75" customHeight="1">
      <c r="A227" s="4"/>
      <c r="B227" s="20"/>
      <c r="C227" s="23" t="s">
        <v>52</v>
      </c>
      <c r="D227" s="39"/>
      <c r="E227" s="25"/>
      <c r="F227" s="9"/>
      <c r="G227" s="10"/>
      <c r="H227" s="11"/>
      <c r="I227" s="9">
        <f>I226</f>
        <v>54302.625</v>
      </c>
      <c r="J227" s="12"/>
      <c r="K227" s="19"/>
      <c r="L227" s="14"/>
      <c r="M227" s="15"/>
    </row>
    <row r="228" spans="1:13" ht="18.75" customHeight="1">
      <c r="A228" s="4"/>
      <c r="B228" s="20"/>
      <c r="C228" s="23" t="s">
        <v>59</v>
      </c>
      <c r="D228" s="39"/>
      <c r="E228" s="25"/>
      <c r="F228" s="9"/>
      <c r="G228" s="10"/>
      <c r="H228" s="11"/>
      <c r="I228" s="9">
        <f>I226</f>
        <v>54302.625</v>
      </c>
      <c r="J228" s="12"/>
      <c r="K228" s="19"/>
      <c r="L228" s="14"/>
      <c r="M228" s="15"/>
    </row>
    <row r="229" spans="1:13" ht="18.75" customHeight="1">
      <c r="A229" s="4"/>
      <c r="B229" s="20"/>
      <c r="C229" s="23"/>
      <c r="D229" s="39"/>
      <c r="E229" s="25"/>
      <c r="F229" s="9"/>
      <c r="G229" s="10"/>
      <c r="H229" s="11"/>
      <c r="I229" s="9"/>
      <c r="J229" s="12"/>
      <c r="K229" s="19"/>
      <c r="L229" s="14"/>
      <c r="M229" s="15"/>
    </row>
    <row r="230" spans="1:13" ht="18.75" customHeight="1">
      <c r="A230" s="4"/>
      <c r="B230" s="20"/>
      <c r="C230" s="23" t="s">
        <v>55</v>
      </c>
      <c r="D230" s="39"/>
      <c r="E230" s="25"/>
      <c r="F230" s="9"/>
      <c r="G230" s="10"/>
      <c r="H230" s="11"/>
      <c r="I230" s="9">
        <f>I226</f>
        <v>54302.625</v>
      </c>
      <c r="J230" s="12"/>
      <c r="K230" s="19"/>
      <c r="L230" s="14"/>
      <c r="M230" s="15"/>
    </row>
    <row r="231" spans="1:13" ht="18.75" customHeight="1">
      <c r="A231" s="4"/>
      <c r="B231" s="20"/>
      <c r="C231" s="23" t="s">
        <v>56</v>
      </c>
      <c r="D231" s="39"/>
      <c r="E231" s="25"/>
      <c r="F231" s="9"/>
      <c r="G231" s="10"/>
      <c r="H231" s="11"/>
      <c r="I231" s="9">
        <f>I226</f>
        <v>54302.625</v>
      </c>
      <c r="J231" s="12"/>
      <c r="K231" s="19"/>
      <c r="L231" s="14"/>
      <c r="M231" s="15"/>
    </row>
    <row r="232" spans="1:13" ht="18.75" customHeight="1">
      <c r="A232" s="4"/>
      <c r="B232" s="20"/>
      <c r="C232" s="23" t="s">
        <v>57</v>
      </c>
      <c r="D232" s="39"/>
      <c r="E232" s="25"/>
      <c r="F232" s="9"/>
      <c r="G232" s="10"/>
      <c r="H232" s="11"/>
      <c r="I232" s="9">
        <f>I226</f>
        <v>54302.625</v>
      </c>
      <c r="J232" s="12"/>
      <c r="K232" s="19"/>
      <c r="L232" s="14"/>
      <c r="M232" s="15"/>
    </row>
    <row r="233" spans="1:13" ht="18.75" customHeight="1">
      <c r="A233" s="4"/>
      <c r="B233" s="20"/>
      <c r="C233" s="23"/>
      <c r="D233" s="39"/>
      <c r="E233" s="25"/>
      <c r="F233" s="9"/>
      <c r="G233" s="10"/>
      <c r="H233" s="11"/>
      <c r="I233" s="9"/>
      <c r="J233" s="12"/>
      <c r="K233" s="19"/>
      <c r="L233" s="14"/>
      <c r="M233" s="15"/>
    </row>
    <row r="234" spans="1:13" ht="18.75" customHeight="1">
      <c r="A234" s="4"/>
      <c r="B234" s="20"/>
      <c r="C234" s="27" t="s">
        <v>34</v>
      </c>
      <c r="D234" s="39"/>
      <c r="E234" s="25"/>
      <c r="F234" s="9"/>
      <c r="G234" s="10"/>
      <c r="H234" s="11"/>
      <c r="I234" s="9"/>
      <c r="J234" s="12"/>
      <c r="K234" s="19"/>
      <c r="L234" s="14"/>
      <c r="M234" s="15"/>
    </row>
    <row r="235" spans="1:13" ht="18.75" customHeight="1">
      <c r="A235" s="4"/>
      <c r="B235" s="20"/>
      <c r="C235" s="23" t="s">
        <v>49</v>
      </c>
      <c r="D235" s="39"/>
      <c r="E235" s="25"/>
      <c r="F235" s="9"/>
      <c r="G235" s="10"/>
      <c r="H235" s="11"/>
      <c r="I235" s="9">
        <v>5623.71</v>
      </c>
      <c r="J235" s="12"/>
      <c r="K235" s="19"/>
      <c r="L235" s="14"/>
      <c r="M235" s="15"/>
    </row>
    <row r="236" spans="1:13" ht="18.75" customHeight="1">
      <c r="A236" s="4"/>
      <c r="B236" s="20"/>
      <c r="C236" s="23" t="s">
        <v>50</v>
      </c>
      <c r="D236" s="39"/>
      <c r="E236" s="25"/>
      <c r="F236" s="9"/>
      <c r="G236" s="10"/>
      <c r="H236" s="11"/>
      <c r="I236" s="9">
        <v>8597.81</v>
      </c>
      <c r="J236" s="12"/>
      <c r="K236" s="19"/>
      <c r="L236" s="14"/>
      <c r="M236" s="15"/>
    </row>
    <row r="237" spans="1:13" ht="18.75" customHeight="1">
      <c r="A237" s="4"/>
      <c r="B237" s="20"/>
      <c r="C237" s="23" t="s">
        <v>60</v>
      </c>
      <c r="D237" s="39"/>
      <c r="E237" s="25"/>
      <c r="F237" s="9"/>
      <c r="G237" s="10"/>
      <c r="H237" s="11"/>
      <c r="I237" s="9">
        <v>2214.66</v>
      </c>
      <c r="J237" s="12"/>
      <c r="K237" s="19"/>
      <c r="L237" s="14"/>
      <c r="M237" s="15"/>
    </row>
    <row r="238" spans="1:13" ht="18.75" customHeight="1">
      <c r="A238" s="4"/>
      <c r="B238" s="20"/>
      <c r="C238" s="23"/>
      <c r="D238" s="39"/>
      <c r="E238" s="25"/>
      <c r="F238" s="9"/>
      <c r="G238" s="10"/>
      <c r="H238" s="11"/>
      <c r="I238" s="9"/>
      <c r="J238" s="12"/>
      <c r="K238" s="19"/>
      <c r="L238" s="14"/>
      <c r="M238" s="15"/>
    </row>
    <row r="239" spans="1:13" ht="18.75" customHeight="1">
      <c r="A239" s="4"/>
      <c r="B239" s="20"/>
      <c r="C239" s="27" t="s">
        <v>61</v>
      </c>
      <c r="D239" s="24"/>
      <c r="E239" s="25"/>
      <c r="F239" s="9"/>
      <c r="G239" s="10"/>
      <c r="H239" s="11"/>
      <c r="I239" s="9"/>
      <c r="J239" s="12"/>
      <c r="K239" s="19"/>
      <c r="L239" s="14"/>
      <c r="M239" s="15"/>
    </row>
    <row r="240" spans="1:13" ht="18.75" customHeight="1">
      <c r="A240" s="4"/>
      <c r="B240" s="20"/>
      <c r="C240" s="23" t="s">
        <v>62</v>
      </c>
      <c r="D240" s="24"/>
      <c r="E240" s="25"/>
      <c r="F240" s="9"/>
      <c r="G240" s="10"/>
      <c r="H240" s="11"/>
      <c r="I240" s="9">
        <v>231547.92</v>
      </c>
      <c r="J240" s="12"/>
      <c r="K240" s="19"/>
      <c r="L240" s="14"/>
      <c r="M240" s="15"/>
    </row>
    <row r="241" spans="1:13" ht="18.75" customHeight="1">
      <c r="A241" s="4"/>
      <c r="B241" s="20"/>
      <c r="C241" s="23" t="s">
        <v>63</v>
      </c>
      <c r="D241" s="24"/>
      <c r="E241" s="25"/>
      <c r="F241" s="9"/>
      <c r="G241" s="10"/>
      <c r="H241" s="11"/>
      <c r="I241" s="9">
        <v>110943.16</v>
      </c>
      <c r="J241" s="12"/>
      <c r="K241" s="19"/>
      <c r="L241" s="14"/>
      <c r="M241" s="15"/>
    </row>
    <row r="242" spans="1:13" ht="18.75" customHeight="1">
      <c r="A242" s="4"/>
      <c r="B242" s="20"/>
      <c r="C242" s="23" t="s">
        <v>64</v>
      </c>
      <c r="D242" s="24"/>
      <c r="E242" s="25"/>
      <c r="F242" s="9"/>
      <c r="G242" s="10"/>
      <c r="H242" s="11"/>
      <c r="I242" s="9">
        <v>271850.05</v>
      </c>
      <c r="J242" s="12"/>
      <c r="K242" s="19"/>
      <c r="L242" s="14"/>
      <c r="M242" s="15"/>
    </row>
    <row r="243" spans="1:13" ht="18.75" customHeight="1">
      <c r="A243" s="4"/>
      <c r="B243" s="20"/>
      <c r="C243" s="23" t="s">
        <v>65</v>
      </c>
      <c r="D243" s="24"/>
      <c r="E243" s="25"/>
      <c r="F243" s="9"/>
      <c r="G243" s="10"/>
      <c r="H243" s="11"/>
      <c r="I243" s="9">
        <v>61462.57</v>
      </c>
      <c r="J243" s="12"/>
      <c r="K243" s="19"/>
      <c r="L243" s="14"/>
      <c r="M243" s="15"/>
    </row>
    <row r="244" spans="1:13" ht="18.75" customHeight="1">
      <c r="A244" s="4"/>
      <c r="B244" s="20"/>
      <c r="C244" s="23"/>
      <c r="D244" s="24"/>
      <c r="E244" s="25"/>
      <c r="F244" s="9"/>
      <c r="G244" s="10"/>
      <c r="H244" s="11"/>
      <c r="I244" s="9"/>
      <c r="J244" s="12"/>
      <c r="K244" s="19"/>
      <c r="L244" s="13"/>
      <c r="M244" s="15"/>
    </row>
    <row r="245" spans="1:13" ht="18.75" customHeight="1">
      <c r="A245" s="4"/>
      <c r="B245" s="20"/>
      <c r="C245" s="23" t="s">
        <v>66</v>
      </c>
      <c r="D245" s="24"/>
      <c r="E245" s="25"/>
      <c r="F245" s="9"/>
      <c r="G245" s="10"/>
      <c r="H245" s="11"/>
      <c r="I245" s="9">
        <v>241056.71</v>
      </c>
      <c r="J245" s="12"/>
      <c r="K245" s="19"/>
      <c r="L245" s="14"/>
      <c r="M245" s="15"/>
    </row>
    <row r="246" spans="1:13" ht="18.75" customHeight="1">
      <c r="A246" s="4"/>
      <c r="B246" s="20"/>
      <c r="C246" s="23" t="s">
        <v>63</v>
      </c>
      <c r="D246" s="24"/>
      <c r="E246" s="25"/>
      <c r="F246" s="9"/>
      <c r="G246" s="10"/>
      <c r="H246" s="11"/>
      <c r="I246" s="9">
        <v>112605.16</v>
      </c>
      <c r="J246" s="12"/>
      <c r="K246" s="19"/>
      <c r="L246" s="14"/>
      <c r="M246" s="15"/>
    </row>
    <row r="247" spans="1:13" ht="18.75" customHeight="1">
      <c r="A247" s="4"/>
      <c r="B247" s="20"/>
      <c r="C247" s="23"/>
      <c r="D247" s="33" t="s">
        <v>38</v>
      </c>
      <c r="E247" s="25"/>
      <c r="F247" s="9"/>
      <c r="G247" s="10"/>
      <c r="H247" s="11"/>
      <c r="I247" s="34">
        <f>SUM(I213:I246)</f>
        <v>1638866.53</v>
      </c>
      <c r="J247" s="12"/>
      <c r="K247" s="63">
        <f>SUM(K213:K246)</f>
        <v>36197.730000000003</v>
      </c>
      <c r="L247" s="63">
        <f>SUM(L213:L246)</f>
        <v>291284.02999999997</v>
      </c>
      <c r="M247" s="15"/>
    </row>
    <row r="248" spans="1:13" ht="18.75" customHeight="1">
      <c r="A248" s="4"/>
      <c r="B248" s="20"/>
      <c r="C248" s="23"/>
      <c r="D248" s="35" t="s">
        <v>39</v>
      </c>
      <c r="E248" s="36"/>
      <c r="F248" s="9"/>
      <c r="G248" s="10"/>
      <c r="H248" s="11"/>
      <c r="I248" s="9">
        <f>I247</f>
        <v>1638866.53</v>
      </c>
      <c r="J248" s="12"/>
      <c r="K248" s="19">
        <f>K247</f>
        <v>36197.730000000003</v>
      </c>
      <c r="L248" s="14">
        <f>L247</f>
        <v>291284.02999999997</v>
      </c>
      <c r="M248" s="15"/>
    </row>
    <row r="249" spans="1:13" ht="18.75" customHeight="1">
      <c r="A249" s="4"/>
      <c r="B249" s="20"/>
      <c r="C249" s="23" t="s">
        <v>67</v>
      </c>
      <c r="D249" s="24"/>
      <c r="E249" s="25"/>
      <c r="F249" s="9"/>
      <c r="G249" s="10"/>
      <c r="H249" s="11"/>
      <c r="I249" s="37">
        <v>280984.59999999998</v>
      </c>
      <c r="J249" s="12"/>
      <c r="K249" s="19"/>
      <c r="L249" s="66"/>
      <c r="M249" s="15"/>
    </row>
    <row r="250" spans="1:13" ht="18.75" customHeight="1">
      <c r="A250" s="4"/>
      <c r="B250" s="20"/>
      <c r="C250" s="23" t="s">
        <v>65</v>
      </c>
      <c r="D250" s="24"/>
      <c r="E250" s="25"/>
      <c r="F250" s="9"/>
      <c r="G250" s="10"/>
      <c r="H250" s="11"/>
      <c r="I250" s="67">
        <v>52492.56</v>
      </c>
      <c r="J250" s="12"/>
      <c r="K250" s="19"/>
      <c r="L250" s="53"/>
      <c r="M250" s="15"/>
    </row>
    <row r="251" spans="1:13" ht="18.75" customHeight="1">
      <c r="A251" s="4"/>
      <c r="B251" s="20"/>
      <c r="C251" s="23"/>
      <c r="D251" s="24"/>
      <c r="E251" s="25"/>
      <c r="F251" s="9"/>
      <c r="G251" s="10"/>
      <c r="H251" s="11"/>
      <c r="I251" s="67"/>
      <c r="J251" s="12"/>
      <c r="K251" s="19"/>
      <c r="L251" s="53"/>
      <c r="M251" s="15"/>
    </row>
    <row r="252" spans="1:13" ht="18.75" customHeight="1">
      <c r="A252" s="4"/>
      <c r="B252" s="20"/>
      <c r="C252" s="27" t="s">
        <v>42</v>
      </c>
      <c r="D252" s="24"/>
      <c r="E252" s="25"/>
      <c r="F252" s="9"/>
      <c r="G252" s="10"/>
      <c r="H252" s="11"/>
      <c r="I252" s="32"/>
      <c r="J252" s="12"/>
      <c r="K252" s="19"/>
      <c r="L252" s="53"/>
      <c r="M252" s="15"/>
    </row>
    <row r="253" spans="1:13" ht="18.75" customHeight="1">
      <c r="A253" s="4"/>
      <c r="B253" s="20"/>
      <c r="C253" s="23" t="s">
        <v>62</v>
      </c>
      <c r="D253" s="24"/>
      <c r="E253" s="25"/>
      <c r="F253" s="9"/>
      <c r="G253" s="10"/>
      <c r="H253" s="11"/>
      <c r="I253" s="9">
        <v>241443.58</v>
      </c>
      <c r="J253" s="12"/>
      <c r="K253" s="19"/>
      <c r="L253" s="53"/>
      <c r="M253" s="15"/>
    </row>
    <row r="254" spans="1:13" ht="18.75" customHeight="1">
      <c r="A254" s="4"/>
      <c r="B254" s="20"/>
      <c r="C254" s="23" t="s">
        <v>63</v>
      </c>
      <c r="D254" s="24"/>
      <c r="E254" s="25"/>
      <c r="F254" s="9"/>
      <c r="G254" s="10"/>
      <c r="H254" s="11"/>
      <c r="I254" s="9">
        <v>83678.12</v>
      </c>
      <c r="J254" s="12"/>
      <c r="K254" s="19"/>
      <c r="L254" s="14"/>
      <c r="M254" s="15"/>
    </row>
    <row r="255" spans="1:13" ht="18.75" customHeight="1">
      <c r="A255" s="4"/>
      <c r="B255" s="20"/>
      <c r="C255" s="23" t="s">
        <v>64</v>
      </c>
      <c r="D255" s="24"/>
      <c r="E255" s="25"/>
      <c r="F255" s="9"/>
      <c r="G255" s="10"/>
      <c r="H255" s="11"/>
      <c r="I255" s="9">
        <v>312118.56</v>
      </c>
      <c r="J255" s="12"/>
      <c r="K255" s="19"/>
      <c r="L255" s="14"/>
      <c r="M255" s="15"/>
    </row>
    <row r="256" spans="1:13" ht="18.75" customHeight="1">
      <c r="A256" s="4"/>
      <c r="B256" s="20"/>
      <c r="C256" s="23" t="s">
        <v>65</v>
      </c>
      <c r="D256" s="24"/>
      <c r="E256" s="25"/>
      <c r="F256" s="9"/>
      <c r="G256" s="10"/>
      <c r="H256" s="11"/>
      <c r="I256" s="9">
        <v>21493.35</v>
      </c>
      <c r="J256" s="12"/>
      <c r="K256" s="19"/>
      <c r="L256" s="14"/>
      <c r="M256" s="15"/>
    </row>
    <row r="257" spans="1:13" ht="18.75" customHeight="1">
      <c r="A257" s="4"/>
      <c r="B257" s="20"/>
      <c r="C257" s="23"/>
      <c r="D257" s="24"/>
      <c r="E257" s="25"/>
      <c r="F257" s="9"/>
      <c r="G257" s="10"/>
      <c r="H257" s="11"/>
      <c r="I257" s="9"/>
      <c r="J257" s="12"/>
      <c r="K257" s="19"/>
      <c r="L257" s="14"/>
      <c r="M257" s="15"/>
    </row>
    <row r="258" spans="1:13" ht="18.75" customHeight="1">
      <c r="A258" s="4"/>
      <c r="B258" s="20"/>
      <c r="C258" s="23" t="s">
        <v>66</v>
      </c>
      <c r="D258" s="24"/>
      <c r="E258" s="25"/>
      <c r="F258" s="9"/>
      <c r="G258" s="10"/>
      <c r="H258" s="11"/>
      <c r="I258" s="9">
        <v>262481.98</v>
      </c>
      <c r="J258" s="12"/>
      <c r="K258" s="19"/>
      <c r="L258" s="14"/>
      <c r="M258" s="15"/>
    </row>
    <row r="259" spans="1:13" ht="18.75" customHeight="1">
      <c r="A259" s="4"/>
      <c r="B259" s="20"/>
      <c r="C259" s="23" t="s">
        <v>63</v>
      </c>
      <c r="D259" s="24"/>
      <c r="E259" s="25"/>
      <c r="F259" s="9"/>
      <c r="G259" s="10"/>
      <c r="H259" s="11"/>
      <c r="I259" s="9">
        <v>86902.88</v>
      </c>
      <c r="J259" s="12"/>
      <c r="K259" s="19"/>
      <c r="L259" s="14"/>
      <c r="M259" s="15"/>
    </row>
    <row r="260" spans="1:13" ht="18.75" customHeight="1">
      <c r="A260" s="4"/>
      <c r="B260" s="20"/>
      <c r="C260" s="23" t="s">
        <v>67</v>
      </c>
      <c r="D260" s="24"/>
      <c r="E260" s="25"/>
      <c r="F260" s="9"/>
      <c r="G260" s="10"/>
      <c r="H260" s="11"/>
      <c r="I260" s="9">
        <v>301274.65999999997</v>
      </c>
      <c r="J260" s="12"/>
      <c r="K260" s="19"/>
      <c r="L260" s="14"/>
      <c r="M260" s="15"/>
    </row>
    <row r="261" spans="1:13" ht="18.75" customHeight="1">
      <c r="A261" s="4"/>
      <c r="B261" s="20"/>
      <c r="C261" s="23" t="s">
        <v>65</v>
      </c>
      <c r="D261" s="24"/>
      <c r="E261" s="25"/>
      <c r="F261" s="9"/>
      <c r="G261" s="10"/>
      <c r="H261" s="11"/>
      <c r="I261" s="9">
        <v>15575.9</v>
      </c>
      <c r="J261" s="12"/>
      <c r="K261" s="19"/>
      <c r="L261" s="14"/>
      <c r="M261" s="15"/>
    </row>
    <row r="262" spans="1:13" ht="18.75" customHeight="1">
      <c r="A262" s="4"/>
      <c r="B262" s="20"/>
      <c r="C262" s="23"/>
      <c r="D262" s="24"/>
      <c r="E262" s="25"/>
      <c r="F262" s="9"/>
      <c r="G262" s="10"/>
      <c r="H262" s="11"/>
      <c r="I262" s="9"/>
      <c r="J262" s="12"/>
      <c r="K262" s="19"/>
      <c r="L262" s="14"/>
      <c r="M262" s="15"/>
    </row>
    <row r="263" spans="1:13" ht="18.75" customHeight="1">
      <c r="A263" s="4"/>
      <c r="B263" s="20"/>
      <c r="C263" s="27" t="s">
        <v>43</v>
      </c>
      <c r="D263" s="24"/>
      <c r="E263" s="25"/>
      <c r="F263" s="9"/>
      <c r="G263" s="10"/>
      <c r="H263" s="11"/>
      <c r="I263" s="9"/>
      <c r="J263" s="12"/>
      <c r="K263" s="19"/>
      <c r="L263" s="14"/>
      <c r="M263" s="15"/>
    </row>
    <row r="264" spans="1:13" ht="18.75" customHeight="1">
      <c r="A264" s="4"/>
      <c r="B264" s="20"/>
      <c r="C264" s="23" t="s">
        <v>62</v>
      </c>
      <c r="D264" s="24"/>
      <c r="E264" s="25"/>
      <c r="F264" s="9"/>
      <c r="G264" s="10"/>
      <c r="H264" s="11"/>
      <c r="I264" s="9">
        <v>100175.5</v>
      </c>
      <c r="J264" s="12"/>
      <c r="K264" s="19"/>
      <c r="L264" s="14"/>
      <c r="M264" s="15"/>
    </row>
    <row r="265" spans="1:13" ht="18.75" customHeight="1">
      <c r="A265" s="4"/>
      <c r="B265" s="20"/>
      <c r="C265" s="23" t="s">
        <v>64</v>
      </c>
      <c r="D265" s="24"/>
      <c r="E265" s="25"/>
      <c r="F265" s="9"/>
      <c r="G265" s="10"/>
      <c r="H265" s="11"/>
      <c r="I265" s="9">
        <v>53757</v>
      </c>
      <c r="J265" s="12"/>
      <c r="K265" s="19"/>
      <c r="L265" s="14"/>
      <c r="M265" s="15"/>
    </row>
    <row r="266" spans="1:13" ht="18.75" customHeight="1">
      <c r="A266" s="4"/>
      <c r="B266" s="20"/>
      <c r="C266" s="23" t="s">
        <v>66</v>
      </c>
      <c r="D266" s="24"/>
      <c r="E266" s="25"/>
      <c r="F266" s="9"/>
      <c r="G266" s="10"/>
      <c r="H266" s="11"/>
      <c r="I266" s="9">
        <v>111160.7</v>
      </c>
      <c r="J266" s="12"/>
      <c r="K266" s="19"/>
      <c r="L266" s="14"/>
      <c r="M266" s="15"/>
    </row>
    <row r="267" spans="1:13" ht="18.75" customHeight="1">
      <c r="A267" s="4"/>
      <c r="B267" s="20"/>
      <c r="C267" s="23" t="s">
        <v>67</v>
      </c>
      <c r="D267" s="24"/>
      <c r="E267" s="25"/>
      <c r="F267" s="9"/>
      <c r="G267" s="10"/>
      <c r="H267" s="11"/>
      <c r="I267" s="9">
        <v>40458</v>
      </c>
      <c r="J267" s="12"/>
      <c r="K267" s="19"/>
      <c r="L267" s="14"/>
      <c r="M267" s="15"/>
    </row>
    <row r="268" spans="1:13" ht="18.75" customHeight="1">
      <c r="A268" s="4"/>
      <c r="B268" s="20"/>
      <c r="C268" s="23"/>
      <c r="D268" s="24"/>
      <c r="E268" s="25"/>
      <c r="F268" s="9"/>
      <c r="G268" s="10"/>
      <c r="H268" s="11"/>
      <c r="I268" s="37"/>
      <c r="J268" s="12"/>
      <c r="K268" s="19"/>
      <c r="L268" s="14"/>
      <c r="M268" s="15"/>
    </row>
    <row r="269" spans="1:13" ht="18.75" customHeight="1">
      <c r="A269" s="4"/>
      <c r="B269" s="20"/>
      <c r="C269" s="23" t="s">
        <v>44</v>
      </c>
      <c r="D269" s="24"/>
      <c r="E269" s="25"/>
      <c r="F269" s="9"/>
      <c r="G269" s="10"/>
      <c r="H269" s="11"/>
      <c r="I269" s="32"/>
      <c r="J269" s="12"/>
      <c r="K269" s="19"/>
      <c r="L269" s="14"/>
      <c r="M269" s="15"/>
    </row>
    <row r="270" spans="1:13" ht="18.75" customHeight="1">
      <c r="A270" s="4"/>
      <c r="B270" s="20"/>
      <c r="C270" s="23" t="s">
        <v>68</v>
      </c>
      <c r="D270" s="24"/>
      <c r="E270" s="25"/>
      <c r="F270" s="9"/>
      <c r="G270" s="10"/>
      <c r="H270" s="11"/>
      <c r="I270" s="37">
        <v>41226.1</v>
      </c>
      <c r="J270" s="12"/>
      <c r="K270" s="19"/>
      <c r="L270" s="14"/>
      <c r="M270" s="15"/>
    </row>
    <row r="271" spans="1:13" ht="18.75" customHeight="1" thickBot="1">
      <c r="A271" s="4"/>
      <c r="B271" s="20"/>
      <c r="C271" s="23"/>
      <c r="D271" s="24"/>
      <c r="E271" s="25"/>
      <c r="F271" s="9"/>
      <c r="G271" s="10"/>
      <c r="H271" s="11"/>
      <c r="I271" s="40">
        <f>SUM(I248:I270)</f>
        <v>3644090.0200000005</v>
      </c>
      <c r="J271" s="9">
        <v>7.0000000000000007E-2</v>
      </c>
      <c r="K271" s="19">
        <f>ROUND(I271*J271,2)</f>
        <v>255086.3</v>
      </c>
      <c r="L271" s="14"/>
      <c r="M271" s="15"/>
    </row>
    <row r="272" spans="1:13" ht="18.75" customHeight="1" thickTop="1">
      <c r="A272" s="4"/>
      <c r="B272" s="20"/>
      <c r="C272" s="23"/>
      <c r="D272" s="70"/>
      <c r="E272" s="25"/>
      <c r="F272" s="9"/>
      <c r="G272" s="10"/>
      <c r="H272" s="11"/>
      <c r="I272" s="32"/>
      <c r="J272" s="12"/>
      <c r="K272" s="19"/>
      <c r="L272" s="14"/>
      <c r="M272" s="15"/>
    </row>
    <row r="273" spans="1:13" ht="18.75" customHeight="1">
      <c r="A273" s="4"/>
      <c r="B273" s="20"/>
      <c r="C273" s="27" t="s">
        <v>72</v>
      </c>
      <c r="D273" s="70"/>
      <c r="E273" s="25"/>
      <c r="F273" s="9"/>
      <c r="G273" s="10"/>
      <c r="H273" s="11"/>
      <c r="I273" s="32"/>
      <c r="J273" s="9"/>
      <c r="K273" s="19"/>
      <c r="L273" s="14"/>
      <c r="M273" s="15"/>
    </row>
    <row r="274" spans="1:13" ht="18.75" customHeight="1">
      <c r="A274" s="4"/>
      <c r="B274" s="20"/>
      <c r="C274" s="23"/>
      <c r="D274" s="70"/>
      <c r="E274" s="25"/>
      <c r="F274" s="9"/>
      <c r="G274" s="10"/>
      <c r="H274" s="11"/>
      <c r="I274" s="32"/>
      <c r="J274" s="9"/>
      <c r="K274" s="19"/>
      <c r="L274" s="14"/>
      <c r="M274" s="15"/>
    </row>
    <row r="275" spans="1:13" ht="18.75" customHeight="1">
      <c r="A275" s="4">
        <v>4</v>
      </c>
      <c r="B275" s="20" t="s">
        <v>47</v>
      </c>
      <c r="C275" s="23" t="s">
        <v>17</v>
      </c>
      <c r="D275" s="70"/>
      <c r="E275" s="25"/>
      <c r="F275" s="9"/>
      <c r="G275" s="10"/>
      <c r="H275" s="11"/>
      <c r="I275" s="32"/>
      <c r="J275" s="9"/>
      <c r="K275" s="19"/>
      <c r="L275" s="14"/>
      <c r="M275" s="15"/>
    </row>
    <row r="276" spans="1:13" ht="18.75" customHeight="1">
      <c r="A276" s="4"/>
      <c r="B276" s="20"/>
      <c r="C276" s="23" t="s">
        <v>18</v>
      </c>
      <c r="D276" s="70"/>
      <c r="E276" s="25"/>
      <c r="F276" s="9"/>
      <c r="G276" s="10"/>
      <c r="H276" s="11"/>
      <c r="I276" s="32"/>
      <c r="J276" s="9"/>
      <c r="K276" s="19"/>
      <c r="L276" s="14"/>
      <c r="M276" s="15"/>
    </row>
    <row r="277" spans="1:13" ht="18.75" customHeight="1">
      <c r="A277" s="4"/>
      <c r="B277" s="20"/>
      <c r="C277" s="23" t="s">
        <v>19</v>
      </c>
      <c r="D277" s="70"/>
      <c r="E277" s="25"/>
      <c r="F277" s="9"/>
      <c r="G277" s="10"/>
      <c r="H277" s="11"/>
      <c r="I277" s="32"/>
      <c r="J277" s="9"/>
      <c r="K277" s="19"/>
      <c r="L277" s="14"/>
      <c r="M277" s="15"/>
    </row>
    <row r="278" spans="1:13" ht="18.75" customHeight="1">
      <c r="A278" s="4"/>
      <c r="B278" s="20"/>
      <c r="C278" s="23" t="s">
        <v>20</v>
      </c>
      <c r="D278" s="70"/>
      <c r="E278" s="25"/>
      <c r="F278" s="9"/>
      <c r="G278" s="10"/>
      <c r="H278" s="11"/>
      <c r="I278" s="32"/>
      <c r="J278" s="9"/>
      <c r="K278" s="19"/>
      <c r="L278" s="14"/>
      <c r="M278" s="15"/>
    </row>
    <row r="279" spans="1:13" ht="18.75" customHeight="1">
      <c r="A279" s="4"/>
      <c r="B279" s="20"/>
      <c r="C279" s="26" t="s">
        <v>48</v>
      </c>
      <c r="D279" s="70"/>
      <c r="E279" s="25"/>
      <c r="F279" s="9"/>
      <c r="G279" s="10"/>
      <c r="H279" s="11"/>
      <c r="I279" s="32"/>
      <c r="J279" s="9"/>
      <c r="K279" s="19"/>
      <c r="L279" s="14"/>
      <c r="M279" s="15"/>
    </row>
    <row r="280" spans="1:13" ht="18.75" customHeight="1">
      <c r="A280" s="4"/>
      <c r="B280" s="20"/>
      <c r="C280" s="27" t="s">
        <v>73</v>
      </c>
      <c r="D280" s="24"/>
      <c r="E280" s="25"/>
      <c r="F280" s="9"/>
      <c r="G280" s="10"/>
      <c r="H280" s="11"/>
      <c r="I280" s="32"/>
      <c r="J280" s="12"/>
      <c r="K280" s="19"/>
      <c r="L280" s="14"/>
      <c r="M280" s="15"/>
    </row>
    <row r="281" spans="1:13" ht="18.75" customHeight="1">
      <c r="A281" s="4"/>
      <c r="B281" s="20"/>
      <c r="C281" s="23" t="s">
        <v>74</v>
      </c>
      <c r="D281" s="24"/>
      <c r="E281" s="25"/>
      <c r="F281" s="9"/>
      <c r="G281" s="10"/>
      <c r="H281" s="11"/>
      <c r="I281" s="32">
        <v>1380</v>
      </c>
      <c r="J281" s="12"/>
      <c r="K281" s="19"/>
      <c r="L281" s="14"/>
      <c r="M281" s="15"/>
    </row>
    <row r="282" spans="1:13" ht="18.75" customHeight="1">
      <c r="A282" s="4"/>
      <c r="B282" s="20"/>
      <c r="C282" s="23"/>
      <c r="D282" s="33" t="s">
        <v>38</v>
      </c>
      <c r="E282" s="25"/>
      <c r="F282" s="9"/>
      <c r="G282" s="10"/>
      <c r="H282" s="11"/>
      <c r="I282" s="34">
        <f>SUM(I281)</f>
        <v>1380</v>
      </c>
      <c r="J282" s="12"/>
      <c r="K282" s="63">
        <f>SUM(K248:K281)</f>
        <v>291284.02999999997</v>
      </c>
      <c r="L282" s="63">
        <f>SUM(L248:L281)</f>
        <v>291284.02999999997</v>
      </c>
      <c r="M282" s="15"/>
    </row>
    <row r="283" spans="1:13" ht="18.75" customHeight="1">
      <c r="A283" s="4"/>
      <c r="B283" s="20"/>
      <c r="C283" s="23"/>
      <c r="D283" s="35" t="s">
        <v>39</v>
      </c>
      <c r="E283" s="36"/>
      <c r="F283" s="9"/>
      <c r="G283" s="10"/>
      <c r="H283" s="11"/>
      <c r="I283" s="9">
        <f>I282</f>
        <v>1380</v>
      </c>
      <c r="J283" s="12"/>
      <c r="K283" s="19">
        <f>K282</f>
        <v>291284.02999999997</v>
      </c>
      <c r="L283" s="14">
        <f>L282</f>
        <v>291284.02999999997</v>
      </c>
      <c r="M283" s="15"/>
    </row>
    <row r="284" spans="1:13" ht="18.75" customHeight="1" thickBot="1">
      <c r="A284" s="4"/>
      <c r="B284" s="20"/>
      <c r="C284" s="23"/>
      <c r="D284" s="39" t="s">
        <v>45</v>
      </c>
      <c r="E284" s="25"/>
      <c r="F284" s="9"/>
      <c r="G284" s="10"/>
      <c r="H284" s="11" t="s">
        <v>46</v>
      </c>
      <c r="I284" s="40">
        <f>SUM(I280:I281)</f>
        <v>1380</v>
      </c>
      <c r="J284" s="9">
        <v>7.0000000000000007E-2</v>
      </c>
      <c r="K284" s="13">
        <f>ROUND(I284*J284,2)</f>
        <v>96.6</v>
      </c>
      <c r="L284" s="14"/>
      <c r="M284" s="15"/>
    </row>
    <row r="285" spans="1:13" ht="18.75" customHeight="1" thickTop="1">
      <c r="A285" s="4"/>
      <c r="B285" s="20"/>
      <c r="C285" s="23"/>
      <c r="D285" s="70"/>
      <c r="E285" s="25"/>
      <c r="F285" s="9"/>
      <c r="G285" s="10"/>
      <c r="H285" s="11"/>
      <c r="I285" s="32"/>
      <c r="J285" s="9"/>
      <c r="K285" s="19"/>
      <c r="L285" s="14"/>
      <c r="M285" s="15"/>
    </row>
    <row r="286" spans="1:13" ht="18.75" customHeight="1">
      <c r="A286" s="4">
        <v>8</v>
      </c>
      <c r="B286" s="20" t="s">
        <v>75</v>
      </c>
      <c r="C286" s="23" t="s">
        <v>76</v>
      </c>
      <c r="D286" s="24"/>
      <c r="E286" s="25"/>
      <c r="F286" s="9"/>
      <c r="G286" s="10"/>
      <c r="H286" s="11"/>
      <c r="I286" s="32"/>
      <c r="J286" s="12"/>
      <c r="K286" s="19"/>
      <c r="L286" s="14"/>
      <c r="M286" s="15"/>
    </row>
    <row r="287" spans="1:13" ht="18.75" customHeight="1">
      <c r="A287" s="4"/>
      <c r="B287" s="20"/>
      <c r="C287" s="23" t="s">
        <v>77</v>
      </c>
      <c r="D287" s="24"/>
      <c r="E287" s="25"/>
      <c r="F287" s="9"/>
      <c r="G287" s="10"/>
      <c r="H287" s="11"/>
      <c r="I287" s="32"/>
      <c r="J287" s="12"/>
      <c r="K287" s="19"/>
      <c r="L287" s="14"/>
      <c r="M287" s="15"/>
    </row>
    <row r="288" spans="1:13" ht="18.75" customHeight="1">
      <c r="A288" s="4"/>
      <c r="B288" s="20"/>
      <c r="C288" s="23" t="s">
        <v>78</v>
      </c>
      <c r="D288" s="24"/>
      <c r="E288" s="25"/>
      <c r="F288" s="9"/>
      <c r="G288" s="10"/>
      <c r="H288" s="11"/>
      <c r="I288" s="67"/>
      <c r="J288" s="12"/>
      <c r="K288" s="19"/>
      <c r="L288" s="14"/>
      <c r="M288" s="15"/>
    </row>
    <row r="289" spans="1:20" ht="18.75" customHeight="1">
      <c r="A289" s="4"/>
      <c r="B289" s="20"/>
      <c r="C289" s="23" t="s">
        <v>79</v>
      </c>
      <c r="D289" s="24"/>
      <c r="E289" s="25"/>
      <c r="F289" s="9"/>
      <c r="G289" s="10"/>
      <c r="H289" s="11"/>
      <c r="I289" s="67"/>
      <c r="J289" s="12"/>
      <c r="K289" s="19"/>
      <c r="L289" s="14"/>
      <c r="M289" s="15"/>
    </row>
    <row r="290" spans="1:20" ht="18.75" customHeight="1">
      <c r="A290" s="4"/>
      <c r="B290" s="20"/>
      <c r="C290" s="23" t="s">
        <v>80</v>
      </c>
      <c r="D290" s="24"/>
      <c r="E290" s="25"/>
      <c r="F290" s="9"/>
      <c r="G290" s="10"/>
      <c r="H290" s="11"/>
      <c r="I290" s="67"/>
      <c r="J290" s="12"/>
      <c r="K290" s="19"/>
      <c r="L290" s="14"/>
      <c r="M290" s="15"/>
    </row>
    <row r="291" spans="1:20" ht="18.75" customHeight="1">
      <c r="A291" s="4"/>
      <c r="B291" s="20"/>
      <c r="C291" s="23" t="s">
        <v>81</v>
      </c>
      <c r="D291" s="24"/>
      <c r="E291" s="25"/>
      <c r="F291" s="9"/>
      <c r="G291" s="10"/>
      <c r="H291" s="11"/>
      <c r="I291" s="67"/>
      <c r="J291" s="12"/>
      <c r="K291" s="19"/>
      <c r="L291" s="14"/>
      <c r="M291" s="15"/>
    </row>
    <row r="292" spans="1:20" ht="18.75" customHeight="1">
      <c r="A292" s="4"/>
      <c r="B292" s="20"/>
      <c r="C292" s="23" t="s">
        <v>82</v>
      </c>
      <c r="D292" s="24"/>
      <c r="E292" s="25"/>
      <c r="F292" s="9"/>
      <c r="G292" s="10"/>
      <c r="H292" s="11"/>
      <c r="I292" s="67"/>
      <c r="J292" s="12"/>
      <c r="K292" s="19"/>
      <c r="L292" s="14"/>
      <c r="M292" s="15"/>
    </row>
    <row r="293" spans="1:20" ht="18.75" customHeight="1">
      <c r="A293" s="4"/>
      <c r="B293" s="20"/>
      <c r="C293" s="23" t="s">
        <v>83</v>
      </c>
      <c r="D293" s="24"/>
      <c r="E293" s="25"/>
      <c r="F293" s="9"/>
      <c r="G293" s="10"/>
      <c r="H293" s="11"/>
      <c r="I293" s="32"/>
      <c r="J293" s="12"/>
      <c r="K293" s="19"/>
      <c r="L293" s="14"/>
      <c r="M293" s="15"/>
    </row>
    <row r="294" spans="1:20" ht="18.75" customHeight="1">
      <c r="A294" s="4"/>
      <c r="B294" s="20"/>
      <c r="C294" s="23" t="s">
        <v>84</v>
      </c>
      <c r="D294" s="24"/>
      <c r="E294" s="25"/>
      <c r="F294" s="9"/>
      <c r="G294" s="10"/>
      <c r="H294" s="11"/>
      <c r="I294" s="32"/>
      <c r="J294" s="12"/>
      <c r="K294" s="19"/>
      <c r="L294" s="14"/>
      <c r="M294" s="15"/>
    </row>
    <row r="295" spans="1:20" ht="18.75" customHeight="1" thickBot="1">
      <c r="A295" s="4"/>
      <c r="B295" s="20"/>
      <c r="C295" s="23" t="s">
        <v>85</v>
      </c>
      <c r="D295" s="24"/>
      <c r="E295" s="25"/>
      <c r="F295" s="9"/>
      <c r="G295" s="10"/>
      <c r="H295" s="11"/>
      <c r="I295" s="71">
        <f>(300*17)+(300*10)</f>
        <v>8100</v>
      </c>
      <c r="J295" s="9">
        <v>2.16</v>
      </c>
      <c r="K295" s="19">
        <f>ROUND(I295*J295,2)</f>
        <v>17496</v>
      </c>
      <c r="L295" s="14"/>
      <c r="M295" s="15"/>
    </row>
    <row r="296" spans="1:20" ht="18.75" customHeight="1" thickTop="1">
      <c r="A296" s="4"/>
      <c r="B296" s="20"/>
      <c r="C296" s="23"/>
      <c r="D296" s="70"/>
      <c r="E296" s="25"/>
      <c r="F296" s="9"/>
      <c r="G296" s="10"/>
      <c r="H296" s="11"/>
      <c r="I296" s="32"/>
      <c r="J296" s="9"/>
      <c r="K296" s="19"/>
      <c r="L296" s="14"/>
      <c r="M296" s="15"/>
    </row>
    <row r="297" spans="1:20" ht="18.75" customHeight="1">
      <c r="A297" s="4"/>
      <c r="B297" s="20"/>
      <c r="C297" s="27" t="s">
        <v>86</v>
      </c>
      <c r="D297" s="70"/>
      <c r="E297" s="25"/>
      <c r="F297" s="9"/>
      <c r="G297" s="10"/>
      <c r="H297" s="11"/>
      <c r="I297" s="32"/>
      <c r="J297" s="9"/>
      <c r="K297" s="19"/>
      <c r="L297" s="14"/>
      <c r="M297" s="15"/>
    </row>
    <row r="298" spans="1:20" ht="18.75" customHeight="1">
      <c r="A298" s="4"/>
      <c r="B298" s="20"/>
      <c r="C298" s="72" t="s">
        <v>87</v>
      </c>
      <c r="D298" s="70"/>
      <c r="E298" s="25"/>
      <c r="F298" s="9"/>
      <c r="G298" s="10"/>
      <c r="H298" s="11"/>
      <c r="I298" s="32"/>
      <c r="J298" s="9"/>
      <c r="K298" s="19"/>
      <c r="L298" s="14"/>
      <c r="M298" s="15"/>
    </row>
    <row r="299" spans="1:20" ht="18.75" customHeight="1">
      <c r="A299" s="4">
        <v>9</v>
      </c>
      <c r="B299" s="20"/>
      <c r="C299" s="23" t="s">
        <v>88</v>
      </c>
      <c r="D299" s="70"/>
      <c r="E299" s="25"/>
      <c r="F299" s="9"/>
      <c r="G299" s="10"/>
      <c r="H299" s="11"/>
      <c r="I299" s="32"/>
      <c r="J299" s="9"/>
      <c r="K299" s="19"/>
      <c r="L299" s="14"/>
      <c r="M299" s="15"/>
    </row>
    <row r="300" spans="1:20" ht="18.75" customHeight="1">
      <c r="A300" s="4">
        <v>10</v>
      </c>
      <c r="B300" s="20"/>
      <c r="C300" s="23" t="s">
        <v>89</v>
      </c>
      <c r="D300" s="70"/>
      <c r="E300" s="25"/>
      <c r="F300" s="9"/>
      <c r="G300" s="10"/>
      <c r="H300" s="11"/>
      <c r="I300" s="32"/>
      <c r="J300" s="9"/>
      <c r="K300" s="19"/>
      <c r="L300" s="14"/>
      <c r="M300" s="15"/>
    </row>
    <row r="301" spans="1:20" ht="18.75" customHeight="1">
      <c r="A301" s="4">
        <v>16</v>
      </c>
      <c r="B301" s="20"/>
      <c r="C301" s="23" t="s">
        <v>90</v>
      </c>
      <c r="D301" s="70"/>
      <c r="E301" s="25"/>
      <c r="F301" s="9"/>
      <c r="G301" s="10"/>
      <c r="H301" s="11"/>
      <c r="I301" s="32"/>
      <c r="J301" s="9"/>
      <c r="K301" s="19"/>
      <c r="L301" s="14"/>
      <c r="M301" s="15"/>
    </row>
    <row r="302" spans="1:20" ht="18.75" customHeight="1">
      <c r="A302" s="4">
        <v>17</v>
      </c>
      <c r="B302" s="20"/>
      <c r="C302" s="23" t="s">
        <v>91</v>
      </c>
      <c r="D302" s="70"/>
      <c r="E302" s="25"/>
      <c r="F302" s="9"/>
      <c r="G302" s="10"/>
      <c r="H302" s="11"/>
      <c r="I302" s="32"/>
      <c r="J302" s="9"/>
      <c r="K302" s="19"/>
      <c r="L302" s="14"/>
      <c r="M302" s="15"/>
    </row>
    <row r="303" spans="1:20" ht="18.75" customHeight="1" thickBot="1">
      <c r="A303" s="4"/>
      <c r="B303" s="20"/>
      <c r="C303" s="27" t="s">
        <v>92</v>
      </c>
      <c r="D303" s="24"/>
      <c r="E303" s="25"/>
      <c r="F303" s="9"/>
      <c r="G303" s="10"/>
      <c r="H303" s="11"/>
      <c r="I303" s="38"/>
      <c r="J303" s="9"/>
      <c r="K303" s="69">
        <f>SUM(K283:K302)</f>
        <v>308876.62999999995</v>
      </c>
      <c r="L303" s="14">
        <f>K303</f>
        <v>308876.62999999995</v>
      </c>
      <c r="M303" s="15"/>
    </row>
    <row r="304" spans="1:20" ht="18.75" customHeight="1" thickTop="1">
      <c r="A304" s="4"/>
      <c r="B304" s="20"/>
      <c r="C304" s="23"/>
      <c r="D304" s="35" t="s">
        <v>93</v>
      </c>
      <c r="E304" s="25"/>
      <c r="F304" s="9"/>
      <c r="G304" s="10"/>
      <c r="H304" s="11"/>
      <c r="I304" s="9"/>
      <c r="J304" s="12"/>
      <c r="K304" s="73" t="s">
        <v>94</v>
      </c>
      <c r="L304" s="74">
        <f>SUM(L283:L303)</f>
        <v>600160.65999999992</v>
      </c>
      <c r="M304" s="15"/>
      <c r="P304" s="75">
        <v>0.25340000000000001</v>
      </c>
      <c r="Q304" s="76">
        <f>ROUND(L304*P304,2)</f>
        <v>152080.71</v>
      </c>
      <c r="R304" s="76">
        <f>L304-Q304</f>
        <v>448079.94999999995</v>
      </c>
      <c r="S304" s="77">
        <v>6</v>
      </c>
      <c r="T304" s="76">
        <f>R304*S304</f>
        <v>2688479.6999999997</v>
      </c>
    </row>
    <row r="305" spans="1:20" ht="18.75" customHeight="1">
      <c r="A305" s="4"/>
      <c r="B305" s="20"/>
      <c r="C305" s="23" t="s">
        <v>95</v>
      </c>
      <c r="D305" s="78"/>
      <c r="E305" s="79"/>
      <c r="F305" s="9"/>
      <c r="G305" s="10"/>
      <c r="H305" s="11"/>
      <c r="I305" s="9"/>
      <c r="J305" s="12"/>
      <c r="K305" s="80" t="s">
        <v>94</v>
      </c>
      <c r="L305" s="81">
        <v>5800</v>
      </c>
      <c r="M305" s="15"/>
      <c r="P305" s="75"/>
      <c r="Q305" s="76"/>
      <c r="R305" s="76"/>
      <c r="S305" s="77"/>
      <c r="T305" s="76"/>
    </row>
    <row r="306" spans="1:20" ht="18.75" customHeight="1">
      <c r="A306" s="4"/>
      <c r="B306" s="20"/>
      <c r="C306" s="23"/>
      <c r="D306" s="35" t="s">
        <v>96</v>
      </c>
      <c r="E306" s="82"/>
      <c r="F306" s="9"/>
      <c r="G306" s="10"/>
      <c r="H306" s="11"/>
      <c r="I306" s="9"/>
      <c r="J306" s="12"/>
      <c r="K306" s="73" t="s">
        <v>94</v>
      </c>
      <c r="L306" s="83">
        <f>SUM(L304:L305)</f>
        <v>605960.65999999992</v>
      </c>
      <c r="M306" s="15"/>
      <c r="P306" s="75"/>
      <c r="Q306" s="76"/>
      <c r="R306" s="76"/>
      <c r="S306" s="77"/>
      <c r="T306" s="76"/>
    </row>
    <row r="307" spans="1:20" ht="18.75" customHeight="1">
      <c r="A307" s="4"/>
      <c r="B307" s="20"/>
      <c r="C307" s="84" t="str">
        <f>"I.V.A. (22% di "&amp;DOLLAR(L306,2)&amp;")"</f>
        <v>I.V.A. (22% di 605 960,66 €)</v>
      </c>
      <c r="D307" s="85"/>
      <c r="E307" s="86"/>
      <c r="F307" s="87"/>
      <c r="G307" s="88"/>
      <c r="H307" s="11"/>
      <c r="I307" s="87"/>
      <c r="J307" s="89"/>
      <c r="K307" s="80" t="s">
        <v>94</v>
      </c>
      <c r="L307" s="90">
        <f>ROUND(L306*22%,2)</f>
        <v>133311.35</v>
      </c>
      <c r="M307" s="91"/>
      <c r="T307" s="76" t="e">
        <f>#REF!-T304</f>
        <v>#REF!</v>
      </c>
    </row>
    <row r="308" spans="1:20" ht="18.75" customHeight="1" thickBot="1">
      <c r="A308" s="4"/>
      <c r="B308" s="20"/>
      <c r="C308" s="202" t="s">
        <v>97</v>
      </c>
      <c r="D308" s="203"/>
      <c r="E308" s="92"/>
      <c r="F308" s="92"/>
      <c r="G308" s="93"/>
      <c r="H308" s="94"/>
      <c r="I308" s="87"/>
      <c r="J308" s="95"/>
      <c r="K308" s="73" t="s">
        <v>94</v>
      </c>
      <c r="L308" s="96">
        <f>SUM(L306:L307)</f>
        <v>739272.00999999989</v>
      </c>
      <c r="M308" s="91"/>
    </row>
    <row r="309" spans="1:20" ht="18.75" customHeight="1" thickTop="1">
      <c r="A309" s="56"/>
      <c r="B309" s="57"/>
      <c r="C309" s="97"/>
      <c r="D309" s="78"/>
      <c r="E309" s="79"/>
      <c r="F309" s="98"/>
      <c r="G309" s="99"/>
      <c r="H309" s="100"/>
      <c r="I309" s="98"/>
      <c r="J309" s="101"/>
      <c r="K309" s="102"/>
      <c r="L309" s="103"/>
      <c r="M309" s="104"/>
    </row>
    <row r="310" spans="1:20" ht="18.75" customHeight="1">
      <c r="A310" s="56"/>
      <c r="B310" s="57"/>
      <c r="C310" s="97"/>
      <c r="D310" s="78"/>
      <c r="E310" s="79"/>
      <c r="F310" s="98"/>
      <c r="G310" s="99"/>
      <c r="H310" s="100"/>
      <c r="I310" s="98"/>
      <c r="J310" s="105"/>
      <c r="K310" s="106"/>
      <c r="L310" s="103"/>
      <c r="M310" s="104"/>
    </row>
    <row r="311" spans="1:20" ht="18.75" customHeight="1">
      <c r="A311" s="56"/>
      <c r="B311" s="57"/>
      <c r="C311" s="97"/>
      <c r="D311" s="78"/>
      <c r="E311" s="79"/>
      <c r="F311" s="98"/>
      <c r="G311" s="99"/>
      <c r="H311" s="100"/>
      <c r="I311" s="98"/>
      <c r="J311" s="107"/>
      <c r="K311" s="108"/>
      <c r="L311" s="103"/>
      <c r="M311" s="104"/>
    </row>
    <row r="312" spans="1:20" ht="18.75" customHeight="1">
      <c r="A312" s="56"/>
      <c r="B312" s="57"/>
      <c r="C312" s="97"/>
      <c r="D312" s="78"/>
      <c r="E312" s="79"/>
      <c r="F312" s="98"/>
      <c r="G312" s="99"/>
      <c r="H312" s="100"/>
      <c r="I312" s="98"/>
      <c r="J312" s="107"/>
      <c r="K312" s="108"/>
      <c r="L312" s="103"/>
      <c r="M312" s="104"/>
    </row>
    <row r="313" spans="1:20" ht="18.75" customHeight="1">
      <c r="A313" s="56"/>
      <c r="B313" s="57"/>
      <c r="C313" s="97"/>
      <c r="D313" s="78"/>
      <c r="E313" s="79"/>
      <c r="F313" s="98"/>
      <c r="G313" s="99"/>
      <c r="H313" s="100"/>
      <c r="I313" s="98"/>
      <c r="J313" s="107"/>
      <c r="K313" s="108"/>
      <c r="L313" s="103"/>
      <c r="M313" s="104"/>
    </row>
    <row r="314" spans="1:20" ht="18.75" customHeight="1">
      <c r="A314" s="56"/>
      <c r="B314" s="57"/>
      <c r="C314" s="97"/>
      <c r="D314" s="78"/>
      <c r="E314" s="79"/>
      <c r="F314" s="98"/>
      <c r="G314" s="99"/>
      <c r="H314" s="100"/>
      <c r="I314" s="98"/>
      <c r="J314" s="107"/>
      <c r="K314" s="108"/>
      <c r="L314" s="103"/>
      <c r="M314" s="104"/>
    </row>
    <row r="315" spans="1:20" ht="18.75" customHeight="1">
      <c r="A315" s="56"/>
      <c r="B315" s="57"/>
      <c r="C315" s="97"/>
      <c r="D315" s="78"/>
      <c r="E315" s="79"/>
      <c r="F315" s="98"/>
      <c r="G315" s="99"/>
      <c r="H315" s="100"/>
      <c r="I315" s="98"/>
      <c r="J315" s="101"/>
      <c r="K315" s="102"/>
      <c r="L315" s="103"/>
      <c r="M315" s="104"/>
    </row>
    <row r="316" spans="1:20" ht="18.75" customHeight="1">
      <c r="A316" s="56"/>
      <c r="B316" s="57"/>
      <c r="C316" s="97"/>
      <c r="D316" s="78"/>
      <c r="E316" s="79"/>
      <c r="F316" s="98"/>
      <c r="G316" s="99"/>
      <c r="H316" s="100"/>
      <c r="I316" s="98"/>
      <c r="J316" s="105"/>
      <c r="K316" s="106"/>
      <c r="L316" s="103"/>
      <c r="M316" s="104"/>
    </row>
    <row r="317" spans="1:20" ht="19.5" thickBot="1">
      <c r="A317" s="109"/>
      <c r="B317" s="110"/>
      <c r="C317" s="111"/>
      <c r="D317" s="112"/>
      <c r="E317" s="113"/>
      <c r="F317" s="114"/>
      <c r="G317" s="115"/>
      <c r="H317" s="116"/>
      <c r="I317" s="114"/>
      <c r="J317" s="117"/>
      <c r="K317" s="118"/>
      <c r="L317" s="119"/>
      <c r="M317" s="120"/>
    </row>
    <row r="318" spans="1:20" ht="19.5" thickTop="1">
      <c r="D318" s="121"/>
      <c r="E318" s="122"/>
      <c r="I318" s="124"/>
      <c r="J318" s="125"/>
      <c r="K318" s="125"/>
      <c r="L318" s="16"/>
    </row>
    <row r="319" spans="1:20">
      <c r="D319" s="121"/>
      <c r="E319" s="122"/>
      <c r="I319" s="124"/>
      <c r="J319" s="125"/>
      <c r="K319" s="125"/>
      <c r="L319" s="16"/>
    </row>
    <row r="320" spans="1:20">
      <c r="D320" s="121"/>
      <c r="E320" s="122"/>
      <c r="I320" s="124"/>
      <c r="J320" s="125"/>
      <c r="K320" s="125"/>
      <c r="L320" s="16"/>
    </row>
    <row r="321" spans="4:12">
      <c r="D321" s="121"/>
      <c r="E321" s="122"/>
      <c r="I321" s="124"/>
      <c r="J321" s="125"/>
      <c r="K321" s="125"/>
      <c r="L321" s="16"/>
    </row>
    <row r="322" spans="4:12">
      <c r="D322" s="121"/>
      <c r="E322" s="122"/>
      <c r="I322" s="124"/>
      <c r="J322" s="125"/>
      <c r="K322" s="125"/>
      <c r="L322" s="16"/>
    </row>
    <row r="323" spans="4:12">
      <c r="D323" s="121"/>
      <c r="E323" s="122"/>
      <c r="I323" s="124"/>
      <c r="J323" s="125"/>
      <c r="K323" s="125"/>
      <c r="L323" s="16"/>
    </row>
    <row r="324" spans="4:12">
      <c r="D324" s="121"/>
      <c r="E324" s="122"/>
      <c r="I324" s="124"/>
      <c r="J324" s="125"/>
      <c r="K324" s="125"/>
      <c r="L324" s="16"/>
    </row>
    <row r="325" spans="4:12">
      <c r="D325" s="121"/>
      <c r="E325" s="122"/>
      <c r="I325" s="124"/>
      <c r="J325" s="125"/>
      <c r="K325" s="125"/>
      <c r="L325" s="16"/>
    </row>
    <row r="326" spans="4:12">
      <c r="D326" s="121"/>
      <c r="E326" s="122"/>
      <c r="I326" s="124"/>
      <c r="J326" s="125"/>
      <c r="K326" s="125"/>
      <c r="L326" s="16"/>
    </row>
    <row r="327" spans="4:12">
      <c r="D327" s="121"/>
      <c r="E327" s="122"/>
      <c r="I327" s="124"/>
      <c r="J327" s="125"/>
      <c r="K327" s="125"/>
      <c r="L327" s="16"/>
    </row>
    <row r="328" spans="4:12">
      <c r="D328" s="121"/>
      <c r="E328" s="122"/>
      <c r="I328" s="124"/>
      <c r="J328" s="125"/>
      <c r="K328" s="125"/>
      <c r="L328" s="16"/>
    </row>
    <row r="329" spans="4:12">
      <c r="I329" s="124"/>
      <c r="J329" s="125"/>
      <c r="K329" s="125"/>
      <c r="L329" s="16"/>
    </row>
    <row r="330" spans="4:12">
      <c r="I330" s="124"/>
      <c r="J330" s="125"/>
      <c r="K330" s="125"/>
      <c r="L330" s="16"/>
    </row>
    <row r="331" spans="4:12">
      <c r="I331" s="124"/>
      <c r="J331" s="125"/>
      <c r="K331" s="125"/>
      <c r="L331" s="16"/>
    </row>
  </sheetData>
  <mergeCells count="14">
    <mergeCell ref="A1:A2"/>
    <mergeCell ref="B1:B2"/>
    <mergeCell ref="C1:D1"/>
    <mergeCell ref="E1:E2"/>
    <mergeCell ref="F1:F2"/>
    <mergeCell ref="O16:R16"/>
    <mergeCell ref="C308:D308"/>
    <mergeCell ref="H1:H2"/>
    <mergeCell ref="I1:I2"/>
    <mergeCell ref="J1:J2"/>
    <mergeCell ref="K1:L1"/>
    <mergeCell ref="M1:M2"/>
    <mergeCell ref="C2:D2"/>
    <mergeCell ref="G1:G2"/>
  </mergeCells>
  <printOptions horizontalCentered="1"/>
  <pageMargins left="0.23622047244094491" right="0.23622047244094491" top="0.55118110236220474" bottom="0.55118110236220474" header="0.31496062992125984" footer="0.31496062992125984"/>
  <pageSetup paperSize="9" scale="70" orientation="landscape" r:id="rId1"/>
  <headerFooter alignWithMargins="0">
    <oddHeader>&amp;L&amp;"Calibri,Normale"&amp;12&amp;K000000A.I.PO&amp;R&amp;"Calibri,Normale"&amp;12&amp;K000000MODENA</oddHeader>
    <oddFooter xml:space="preserve">&amp;L&amp;"Calibri,Normale"&amp;11&amp;K000000Manutenzione arginature e Cassa fiume Panaro - C. Naviglio e Cavi Argine e MInutara&amp;C&amp;P&amp;R&amp;"Calibri,Normale"&amp;11&amp;K000000PT_MO_2 </oddFooter>
  </headerFooter>
  <rowBreaks count="4" manualBreakCount="4">
    <brk id="37" max="16383" man="1"/>
    <brk id="72" max="16383" man="1"/>
    <brk id="107" max="16383" man="1"/>
    <brk id="1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A1DC4-6443-4BCF-9B9D-9C80ACB6A965}">
  <dimension ref="A1:R225"/>
  <sheetViews>
    <sheetView view="pageBreakPreview" zoomScale="85" zoomScaleNormal="85" zoomScaleSheetLayoutView="85" workbookViewId="0">
      <pane ySplit="2" topLeftCell="A99" activePane="bottomLeft" state="frozen"/>
      <selection pane="bottomLeft" activeCell="L198" sqref="L198"/>
    </sheetView>
  </sheetViews>
  <sheetFormatPr defaultColWidth="9.375" defaultRowHeight="18.75"/>
  <cols>
    <col min="1" max="1" width="4.25" style="16" bestFit="1" customWidth="1"/>
    <col min="2" max="2" width="9.25" style="16" customWidth="1"/>
    <col min="3" max="3" width="46.5" style="16" customWidth="1"/>
    <col min="4" max="4" width="3.625" style="16" customWidth="1"/>
    <col min="5" max="5" width="11.125" style="16" customWidth="1"/>
    <col min="6" max="6" width="11" style="16" customWidth="1"/>
    <col min="7" max="7" width="10" style="16" customWidth="1"/>
    <col min="8" max="8" width="7.875" style="123" customWidth="1"/>
    <col min="9" max="9" width="14.125" style="16" customWidth="1"/>
    <col min="10" max="10" width="10.5" style="16" customWidth="1"/>
    <col min="11" max="11" width="15.375" style="16" customWidth="1"/>
    <col min="12" max="12" width="15" style="125" customWidth="1"/>
    <col min="13" max="13" width="22.125" style="16" customWidth="1"/>
    <col min="14" max="14" width="13.375" style="16" customWidth="1"/>
    <col min="15" max="15" width="13.25" style="16" customWidth="1"/>
    <col min="16" max="16" width="14.625" style="16" customWidth="1"/>
    <col min="17" max="17" width="9.375" style="16"/>
    <col min="18" max="18" width="13.5" style="16" customWidth="1"/>
    <col min="19" max="16384" width="9.375" style="16"/>
  </cols>
  <sheetData>
    <row r="1" spans="1:16" s="1" customFormat="1" ht="27" customHeight="1" thickTop="1">
      <c r="A1" s="212" t="s">
        <v>0</v>
      </c>
      <c r="B1" s="214" t="s">
        <v>1</v>
      </c>
      <c r="C1" s="216" t="s">
        <v>2</v>
      </c>
      <c r="D1" s="216"/>
      <c r="E1" s="206" t="s">
        <v>3</v>
      </c>
      <c r="F1" s="206" t="s">
        <v>4</v>
      </c>
      <c r="G1" s="209" t="s">
        <v>5</v>
      </c>
      <c r="H1" s="204" t="s">
        <v>6</v>
      </c>
      <c r="I1" s="206" t="s">
        <v>7</v>
      </c>
      <c r="J1" s="206" t="s">
        <v>8</v>
      </c>
      <c r="K1" s="206" t="s">
        <v>9</v>
      </c>
      <c r="L1" s="208"/>
      <c r="M1" s="209" t="s">
        <v>10</v>
      </c>
      <c r="N1" s="204" t="s">
        <v>99</v>
      </c>
      <c r="O1" s="1" t="s">
        <v>100</v>
      </c>
      <c r="P1" s="1" t="s">
        <v>101</v>
      </c>
    </row>
    <row r="2" spans="1:16" s="1" customFormat="1" ht="27" customHeight="1">
      <c r="A2" s="213"/>
      <c r="B2" s="215"/>
      <c r="C2" s="211" t="s">
        <v>11</v>
      </c>
      <c r="D2" s="211"/>
      <c r="E2" s="207"/>
      <c r="F2" s="207"/>
      <c r="G2" s="210"/>
      <c r="H2" s="205"/>
      <c r="I2" s="207"/>
      <c r="J2" s="207"/>
      <c r="K2" s="2" t="s">
        <v>12</v>
      </c>
      <c r="L2" s="3" t="s">
        <v>13</v>
      </c>
      <c r="M2" s="210"/>
      <c r="N2" s="205" t="s">
        <v>99</v>
      </c>
    </row>
    <row r="3" spans="1:16" ht="18.75" customHeight="1">
      <c r="A3" s="4"/>
      <c r="B3" s="5"/>
      <c r="C3" s="6"/>
      <c r="D3" s="7"/>
      <c r="E3" s="8"/>
      <c r="F3" s="9"/>
      <c r="G3" s="10"/>
      <c r="H3" s="11"/>
      <c r="I3" s="9"/>
      <c r="J3" s="12"/>
      <c r="K3" s="13"/>
      <c r="L3" s="14"/>
      <c r="M3" s="15"/>
    </row>
    <row r="4" spans="1:16" ht="18.75" customHeight="1">
      <c r="A4" s="4"/>
      <c r="B4" s="20"/>
      <c r="C4" s="21" t="s">
        <v>15</v>
      </c>
      <c r="D4" s="7"/>
      <c r="E4" s="22"/>
      <c r="F4" s="9"/>
      <c r="G4" s="10"/>
      <c r="H4" s="11"/>
      <c r="I4" s="9"/>
      <c r="J4" s="12"/>
      <c r="K4" s="19"/>
      <c r="L4" s="14"/>
      <c r="M4" s="15"/>
    </row>
    <row r="5" spans="1:16" ht="18.75" customHeight="1">
      <c r="A5" s="4">
        <v>1</v>
      </c>
      <c r="B5" s="20" t="s">
        <v>98</v>
      </c>
      <c r="C5" s="23" t="s">
        <v>17</v>
      </c>
      <c r="D5" s="24"/>
      <c r="E5" s="25"/>
      <c r="F5" s="9"/>
      <c r="G5" s="10"/>
      <c r="H5" s="11"/>
      <c r="I5" s="9"/>
      <c r="J5" s="12"/>
      <c r="K5" s="19"/>
      <c r="L5" s="14"/>
      <c r="M5" s="15"/>
    </row>
    <row r="6" spans="1:16" ht="18.75" customHeight="1">
      <c r="A6" s="4"/>
      <c r="B6" s="20"/>
      <c r="C6" s="23" t="s">
        <v>18</v>
      </c>
      <c r="D6" s="24"/>
      <c r="E6" s="25"/>
      <c r="F6" s="9"/>
      <c r="G6" s="10"/>
      <c r="H6" s="11"/>
      <c r="I6" s="9"/>
      <c r="J6" s="12"/>
      <c r="K6" s="19"/>
      <c r="L6" s="14"/>
      <c r="M6" s="15"/>
    </row>
    <row r="7" spans="1:16" ht="18.75" customHeight="1">
      <c r="A7" s="4"/>
      <c r="B7" s="20"/>
      <c r="C7" s="23" t="s">
        <v>19</v>
      </c>
      <c r="D7" s="24"/>
      <c r="E7" s="25"/>
      <c r="F7" s="9"/>
      <c r="G7" s="10"/>
      <c r="H7" s="11"/>
      <c r="I7" s="9"/>
      <c r="J7" s="12"/>
      <c r="K7" s="19"/>
      <c r="L7" s="14"/>
      <c r="M7" s="15"/>
    </row>
    <row r="8" spans="1:16" ht="18.75" customHeight="1">
      <c r="A8" s="4"/>
      <c r="B8" s="20"/>
      <c r="C8" s="23" t="s">
        <v>20</v>
      </c>
      <c r="D8" s="24"/>
      <c r="E8" s="25"/>
      <c r="F8" s="9"/>
      <c r="G8" s="10"/>
      <c r="H8" s="11"/>
      <c r="I8" s="9"/>
      <c r="J8" s="12"/>
      <c r="K8" s="19"/>
      <c r="L8" s="14"/>
      <c r="M8" s="15"/>
    </row>
    <row r="9" spans="1:16" ht="18.75" customHeight="1">
      <c r="A9" s="4"/>
      <c r="B9" s="20"/>
      <c r="C9" s="26" t="s">
        <v>21</v>
      </c>
      <c r="D9" s="24"/>
      <c r="E9" s="25"/>
      <c r="F9" s="9"/>
      <c r="G9" s="10"/>
      <c r="H9" s="11"/>
      <c r="I9" s="9"/>
      <c r="J9" s="12"/>
      <c r="K9" s="19"/>
      <c r="L9" s="14"/>
      <c r="M9" s="15"/>
    </row>
    <row r="10" spans="1:16" ht="18.75" customHeight="1">
      <c r="A10" s="4"/>
      <c r="B10" s="20"/>
      <c r="C10" s="27" t="s">
        <v>22</v>
      </c>
      <c r="D10" s="24"/>
      <c r="E10" s="25"/>
      <c r="F10" s="9"/>
      <c r="G10" s="10"/>
      <c r="H10" s="11"/>
      <c r="I10" s="9"/>
      <c r="J10" s="12"/>
      <c r="K10" s="19"/>
      <c r="L10" s="14"/>
      <c r="M10" s="15"/>
    </row>
    <row r="11" spans="1:16" ht="18.75" customHeight="1">
      <c r="A11" s="4"/>
      <c r="B11" s="20"/>
      <c r="C11" s="27" t="s">
        <v>23</v>
      </c>
      <c r="D11" s="24"/>
      <c r="E11" s="25"/>
      <c r="F11" s="9"/>
      <c r="G11" s="10"/>
      <c r="H11" s="11"/>
      <c r="I11" s="9"/>
      <c r="J11" s="12"/>
      <c r="K11" s="19"/>
      <c r="L11" s="14"/>
      <c r="M11" s="15"/>
    </row>
    <row r="12" spans="1:16" ht="18.75" customHeight="1">
      <c r="A12" s="4"/>
      <c r="B12" s="20"/>
      <c r="C12" s="23" t="s">
        <v>24</v>
      </c>
      <c r="D12" s="24"/>
      <c r="E12" s="25"/>
      <c r="F12" s="9"/>
      <c r="G12" s="10"/>
      <c r="H12" s="11"/>
      <c r="I12" s="9">
        <v>1806.72</v>
      </c>
      <c r="J12" s="12"/>
      <c r="K12" s="19"/>
      <c r="L12" s="14"/>
      <c r="M12" s="15"/>
    </row>
    <row r="13" spans="1:16" ht="18.75" customHeight="1">
      <c r="A13" s="4"/>
      <c r="B13" s="20"/>
      <c r="C13" s="23"/>
      <c r="D13" s="24"/>
      <c r="E13" s="25"/>
      <c r="F13" s="9"/>
      <c r="G13" s="10"/>
      <c r="H13" s="11"/>
      <c r="I13" s="9"/>
      <c r="J13" s="12"/>
      <c r="K13" s="19"/>
      <c r="L13" s="14"/>
      <c r="M13" s="15"/>
    </row>
    <row r="14" spans="1:16" ht="18.75" customHeight="1">
      <c r="A14" s="4"/>
      <c r="B14" s="20"/>
      <c r="C14" s="27" t="s">
        <v>25</v>
      </c>
      <c r="D14" s="24"/>
      <c r="E14" s="25"/>
      <c r="F14" s="9"/>
      <c r="G14" s="10"/>
      <c r="H14" s="11"/>
      <c r="I14" s="9"/>
      <c r="J14" s="12"/>
      <c r="K14" s="19"/>
      <c r="L14" s="14"/>
      <c r="M14" s="15"/>
    </row>
    <row r="15" spans="1:16" ht="18.75" customHeight="1">
      <c r="A15" s="4"/>
      <c r="B15" s="20"/>
      <c r="C15" s="23" t="s">
        <v>26</v>
      </c>
      <c r="D15" s="24"/>
      <c r="E15" s="25"/>
      <c r="F15" s="9"/>
      <c r="G15" s="10"/>
      <c r="H15" s="11"/>
      <c r="I15" s="9">
        <v>9806.6</v>
      </c>
      <c r="J15" s="12"/>
      <c r="K15" s="19"/>
      <c r="L15" s="14"/>
      <c r="M15" s="15"/>
    </row>
    <row r="16" spans="1:16" ht="18.75" customHeight="1">
      <c r="A16" s="4"/>
      <c r="B16" s="20"/>
      <c r="C16" s="23" t="s">
        <v>28</v>
      </c>
      <c r="D16" s="24"/>
      <c r="E16" s="25"/>
      <c r="F16" s="9"/>
      <c r="G16" s="10"/>
      <c r="H16" s="11"/>
      <c r="I16" s="9">
        <v>8183.8</v>
      </c>
      <c r="J16" s="12"/>
      <c r="K16" s="19"/>
      <c r="L16" s="14"/>
      <c r="M16" s="15"/>
    </row>
    <row r="17" spans="1:13" ht="18.75" customHeight="1">
      <c r="A17" s="4"/>
      <c r="B17" s="20"/>
      <c r="C17" s="23" t="s">
        <v>29</v>
      </c>
      <c r="D17" s="24"/>
      <c r="E17" s="25"/>
      <c r="F17" s="9"/>
      <c r="G17" s="10"/>
      <c r="H17" s="11"/>
      <c r="I17" s="9">
        <v>10313.16</v>
      </c>
      <c r="J17" s="12"/>
      <c r="K17" s="19"/>
      <c r="L17" s="14"/>
      <c r="M17" s="15"/>
    </row>
    <row r="18" spans="1:13" ht="18.75" customHeight="1">
      <c r="A18" s="4"/>
      <c r="B18" s="20"/>
      <c r="C18" s="23"/>
      <c r="D18" s="24"/>
      <c r="E18" s="25"/>
      <c r="F18" s="9"/>
      <c r="G18" s="10"/>
      <c r="H18" s="11"/>
      <c r="I18" s="9"/>
      <c r="J18" s="12"/>
      <c r="K18" s="19"/>
      <c r="L18" s="14"/>
      <c r="M18" s="15"/>
    </row>
    <row r="19" spans="1:13" ht="18.75" customHeight="1">
      <c r="A19" s="4"/>
      <c r="B19" s="20"/>
      <c r="C19" s="27" t="s">
        <v>30</v>
      </c>
      <c r="D19" s="24"/>
      <c r="E19" s="25"/>
      <c r="F19" s="9"/>
      <c r="G19" s="10"/>
      <c r="H19" s="11"/>
      <c r="I19" s="9"/>
      <c r="J19" s="12"/>
      <c r="K19" s="19"/>
      <c r="L19" s="14"/>
      <c r="M19" s="15"/>
    </row>
    <row r="20" spans="1:13" ht="18.75" customHeight="1">
      <c r="A20" s="4"/>
      <c r="B20" s="20"/>
      <c r="C20" s="23" t="s">
        <v>26</v>
      </c>
      <c r="D20" s="24"/>
      <c r="E20" s="25"/>
      <c r="F20" s="9"/>
      <c r="G20" s="10"/>
      <c r="H20" s="11"/>
      <c r="I20" s="9">
        <v>6886.25</v>
      </c>
      <c r="J20" s="12"/>
      <c r="K20" s="19"/>
      <c r="L20" s="14"/>
      <c r="M20" s="15"/>
    </row>
    <row r="21" spans="1:13" ht="18.75" customHeight="1">
      <c r="A21" s="4"/>
      <c r="B21" s="20"/>
      <c r="C21" s="23" t="s">
        <v>28</v>
      </c>
      <c r="D21" s="24"/>
      <c r="E21" s="25"/>
      <c r="F21" s="9"/>
      <c r="G21" s="10"/>
      <c r="H21" s="11"/>
      <c r="I21" s="9">
        <v>22946</v>
      </c>
      <c r="J21" s="12"/>
      <c r="K21" s="19"/>
      <c r="L21" s="14"/>
      <c r="M21" s="15"/>
    </row>
    <row r="22" spans="1:13" ht="18.75" customHeight="1">
      <c r="A22" s="4"/>
      <c r="B22" s="20"/>
      <c r="C22" s="23" t="s">
        <v>31</v>
      </c>
      <c r="D22" s="24"/>
      <c r="E22" s="25"/>
      <c r="F22" s="9"/>
      <c r="G22" s="10"/>
      <c r="H22" s="11"/>
      <c r="I22" s="9">
        <v>11676.6</v>
      </c>
      <c r="J22" s="12"/>
      <c r="K22" s="19"/>
      <c r="L22" s="14"/>
      <c r="M22" s="15"/>
    </row>
    <row r="23" spans="1:13" ht="18.75" customHeight="1">
      <c r="A23" s="4"/>
      <c r="B23" s="20"/>
      <c r="C23" s="23"/>
      <c r="D23" s="24"/>
      <c r="E23" s="25"/>
      <c r="F23" s="9"/>
      <c r="G23" s="10"/>
      <c r="H23" s="11"/>
      <c r="I23" s="9"/>
      <c r="J23" s="12"/>
      <c r="K23" s="19"/>
      <c r="L23" s="14"/>
      <c r="M23" s="15"/>
    </row>
    <row r="24" spans="1:13" ht="18.75" customHeight="1">
      <c r="A24" s="4"/>
      <c r="B24" s="20"/>
      <c r="C24" s="27" t="s">
        <v>32</v>
      </c>
      <c r="D24" s="24"/>
      <c r="E24" s="25"/>
      <c r="F24" s="9"/>
      <c r="G24" s="10"/>
      <c r="H24" s="11"/>
      <c r="I24" s="9"/>
      <c r="J24" s="12"/>
      <c r="K24" s="19"/>
      <c r="L24" s="14"/>
      <c r="M24" s="15"/>
    </row>
    <row r="25" spans="1:13" ht="18.75" customHeight="1">
      <c r="A25" s="4"/>
      <c r="B25" s="20"/>
      <c r="C25" s="23" t="s">
        <v>26</v>
      </c>
      <c r="D25" s="24"/>
      <c r="E25" s="25"/>
      <c r="F25" s="9"/>
      <c r="G25" s="10"/>
      <c r="H25" s="11"/>
      <c r="I25" s="9">
        <v>23107.5</v>
      </c>
      <c r="J25" s="12"/>
      <c r="K25" s="19"/>
      <c r="L25" s="14"/>
      <c r="M25" s="15"/>
    </row>
    <row r="26" spans="1:13" ht="18.75" customHeight="1">
      <c r="A26" s="4"/>
      <c r="B26" s="20"/>
      <c r="C26" s="23" t="s">
        <v>28</v>
      </c>
      <c r="D26" s="24"/>
      <c r="E26" s="25"/>
      <c r="F26" s="9"/>
      <c r="G26" s="10"/>
      <c r="H26" s="11"/>
      <c r="I26" s="9">
        <v>23107.5</v>
      </c>
      <c r="J26" s="12"/>
      <c r="K26" s="19"/>
      <c r="L26" s="14"/>
      <c r="M26" s="15"/>
    </row>
    <row r="27" spans="1:13" ht="18.75" customHeight="1">
      <c r="A27" s="4"/>
      <c r="B27" s="20"/>
      <c r="C27" s="23" t="s">
        <v>33</v>
      </c>
      <c r="D27" s="24"/>
      <c r="E27" s="25"/>
      <c r="F27" s="9"/>
      <c r="G27" s="10"/>
      <c r="H27" s="11"/>
      <c r="I27" s="9">
        <v>16000</v>
      </c>
      <c r="J27" s="9"/>
      <c r="K27" s="19"/>
      <c r="L27" s="14"/>
      <c r="M27" s="15"/>
    </row>
    <row r="28" spans="1:13" ht="18.75" customHeight="1">
      <c r="A28" s="4"/>
      <c r="B28" s="20"/>
      <c r="C28" s="23"/>
      <c r="D28" s="24"/>
      <c r="E28" s="25"/>
      <c r="F28" s="9"/>
      <c r="G28" s="10"/>
      <c r="H28" s="11"/>
      <c r="I28" s="9"/>
      <c r="J28" s="12"/>
      <c r="K28" s="19"/>
      <c r="L28" s="14"/>
      <c r="M28" s="15"/>
    </row>
    <row r="29" spans="1:13" ht="18.75" customHeight="1">
      <c r="A29" s="4"/>
      <c r="B29" s="20"/>
      <c r="C29" s="27" t="s">
        <v>34</v>
      </c>
      <c r="D29" s="24"/>
      <c r="E29" s="25"/>
      <c r="F29" s="9"/>
      <c r="G29" s="10"/>
      <c r="H29" s="11"/>
      <c r="I29" s="9"/>
      <c r="J29" s="12"/>
      <c r="K29" s="19"/>
      <c r="L29" s="14"/>
      <c r="M29" s="15"/>
    </row>
    <row r="30" spans="1:13" ht="18.75" customHeight="1">
      <c r="A30" s="4"/>
      <c r="B30" s="20"/>
      <c r="C30" s="23" t="s">
        <v>24</v>
      </c>
      <c r="D30" s="24"/>
      <c r="E30" s="25"/>
      <c r="F30" s="9"/>
      <c r="G30" s="10"/>
      <c r="H30" s="11"/>
      <c r="I30" s="9">
        <v>1625.21</v>
      </c>
      <c r="J30" s="12"/>
      <c r="K30" s="19"/>
      <c r="L30" s="14"/>
      <c r="M30" s="15"/>
    </row>
    <row r="31" spans="1:13" ht="18.75" customHeight="1">
      <c r="A31" s="4"/>
      <c r="B31" s="20"/>
      <c r="C31" s="23" t="s">
        <v>35</v>
      </c>
      <c r="D31" s="24"/>
      <c r="E31" s="25"/>
      <c r="F31" s="9"/>
      <c r="G31" s="10"/>
      <c r="H31" s="11"/>
      <c r="I31" s="9">
        <v>4700.4799999999996</v>
      </c>
      <c r="J31" s="12"/>
      <c r="K31" s="19"/>
      <c r="L31" s="14"/>
      <c r="M31" s="15"/>
    </row>
    <row r="32" spans="1:13" ht="18.75" customHeight="1">
      <c r="A32" s="4"/>
      <c r="B32" s="20"/>
      <c r="C32" s="23" t="s">
        <v>36</v>
      </c>
      <c r="D32" s="24"/>
      <c r="E32" s="25"/>
      <c r="F32" s="9"/>
      <c r="G32" s="10"/>
      <c r="H32" s="11"/>
      <c r="I32" s="9">
        <v>6493.09</v>
      </c>
      <c r="J32" s="12"/>
      <c r="K32" s="19"/>
      <c r="L32" s="14"/>
      <c r="M32" s="15"/>
    </row>
    <row r="33" spans="1:13" ht="18.75" customHeight="1">
      <c r="A33" s="4"/>
      <c r="B33" s="20"/>
      <c r="C33" s="23"/>
      <c r="D33" s="24"/>
      <c r="E33" s="25"/>
      <c r="F33" s="9"/>
      <c r="G33" s="10"/>
      <c r="H33" s="11"/>
      <c r="I33" s="9"/>
      <c r="J33" s="12"/>
      <c r="K33" s="19"/>
      <c r="L33" s="14"/>
      <c r="M33" s="15"/>
    </row>
    <row r="34" spans="1:13" ht="18.75" customHeight="1">
      <c r="A34" s="4"/>
      <c r="B34" s="20"/>
      <c r="C34" s="27" t="s">
        <v>37</v>
      </c>
      <c r="D34" s="24"/>
      <c r="E34" s="25"/>
      <c r="F34" s="9"/>
      <c r="G34" s="10"/>
      <c r="H34" s="11"/>
      <c r="I34" s="9"/>
      <c r="J34" s="12"/>
      <c r="K34" s="19"/>
      <c r="L34" s="14"/>
      <c r="M34" s="15"/>
    </row>
    <row r="35" spans="1:13" ht="18.75" customHeight="1">
      <c r="A35" s="4"/>
      <c r="B35" s="20"/>
      <c r="C35" s="23" t="s">
        <v>26</v>
      </c>
      <c r="D35" s="24"/>
      <c r="E35" s="25"/>
      <c r="F35" s="9"/>
      <c r="G35" s="10"/>
      <c r="H35" s="11"/>
      <c r="I35" s="32">
        <v>132211.81</v>
      </c>
      <c r="J35" s="12"/>
      <c r="K35" s="19"/>
      <c r="L35" s="14"/>
      <c r="M35" s="15"/>
    </row>
    <row r="36" spans="1:13" ht="18.75" customHeight="1">
      <c r="A36" s="4"/>
      <c r="B36" s="20"/>
      <c r="C36" s="23"/>
      <c r="D36" s="33" t="s">
        <v>38</v>
      </c>
      <c r="E36" s="25"/>
      <c r="F36" s="9"/>
      <c r="G36" s="10"/>
      <c r="H36" s="11"/>
      <c r="I36" s="34">
        <f>SUM(I7:I35)</f>
        <v>278864.71999999997</v>
      </c>
      <c r="J36" s="12"/>
      <c r="K36" s="19"/>
      <c r="L36" s="14"/>
      <c r="M36" s="15"/>
    </row>
    <row r="37" spans="1:13" ht="18.75" customHeight="1">
      <c r="A37" s="4"/>
      <c r="B37" s="20"/>
      <c r="C37" s="23"/>
      <c r="D37" s="35" t="s">
        <v>39</v>
      </c>
      <c r="E37" s="36"/>
      <c r="F37" s="9"/>
      <c r="G37" s="10"/>
      <c r="H37" s="11"/>
      <c r="I37" s="9">
        <f>I36</f>
        <v>278864.71999999997</v>
      </c>
      <c r="J37" s="12"/>
      <c r="K37" s="19"/>
      <c r="L37" s="14"/>
      <c r="M37" s="15"/>
    </row>
    <row r="38" spans="1:13" ht="18.75" customHeight="1">
      <c r="A38" s="4"/>
      <c r="B38" s="20"/>
      <c r="C38" s="23" t="s">
        <v>40</v>
      </c>
      <c r="D38" s="24"/>
      <c r="E38" s="25"/>
      <c r="F38" s="9"/>
      <c r="G38" s="10"/>
      <c r="H38" s="11"/>
      <c r="I38" s="32">
        <v>46880.28</v>
      </c>
      <c r="J38" s="12"/>
      <c r="K38" s="19"/>
      <c r="L38" s="14"/>
      <c r="M38" s="15"/>
    </row>
    <row r="39" spans="1:13" ht="18.75" customHeight="1">
      <c r="A39" s="4"/>
      <c r="B39" s="20"/>
      <c r="C39" s="23" t="s">
        <v>28</v>
      </c>
      <c r="D39" s="24"/>
      <c r="E39" s="25"/>
      <c r="F39" s="9"/>
      <c r="G39" s="10"/>
      <c r="H39" s="11"/>
      <c r="I39" s="37">
        <v>147730.43</v>
      </c>
      <c r="J39" s="12"/>
      <c r="K39" s="19"/>
      <c r="L39" s="14"/>
      <c r="M39" s="15"/>
    </row>
    <row r="40" spans="1:13" ht="18.75" customHeight="1">
      <c r="A40" s="4"/>
      <c r="B40" s="20"/>
      <c r="C40" s="23" t="s">
        <v>41</v>
      </c>
      <c r="D40" s="24"/>
      <c r="E40" s="25"/>
      <c r="F40" s="9"/>
      <c r="G40" s="10"/>
      <c r="H40" s="11"/>
      <c r="I40" s="32">
        <v>50160.58</v>
      </c>
      <c r="J40" s="12"/>
      <c r="K40" s="19"/>
      <c r="L40" s="14"/>
      <c r="M40" s="15"/>
    </row>
    <row r="41" spans="1:13" ht="18.75" customHeight="1">
      <c r="A41" s="4"/>
      <c r="B41" s="20"/>
      <c r="C41" s="23"/>
      <c r="D41" s="24"/>
      <c r="E41" s="25"/>
      <c r="F41" s="9"/>
      <c r="G41" s="10"/>
      <c r="H41" s="11"/>
      <c r="I41" s="32"/>
      <c r="J41" s="12"/>
      <c r="K41" s="19"/>
      <c r="L41" s="14"/>
      <c r="M41" s="15"/>
    </row>
    <row r="42" spans="1:13" ht="18.75" customHeight="1">
      <c r="A42" s="4"/>
      <c r="B42" s="20"/>
      <c r="C42" s="27" t="s">
        <v>42</v>
      </c>
      <c r="D42" s="24"/>
      <c r="E42" s="25"/>
      <c r="F42" s="9"/>
      <c r="G42" s="10"/>
      <c r="H42" s="11"/>
      <c r="I42" s="32"/>
      <c r="J42" s="12"/>
      <c r="K42" s="19"/>
      <c r="L42" s="14"/>
      <c r="M42" s="15"/>
    </row>
    <row r="43" spans="1:13" ht="18.75" customHeight="1">
      <c r="A43" s="4"/>
      <c r="B43" s="20"/>
      <c r="C43" s="23" t="s">
        <v>26</v>
      </c>
      <c r="D43" s="24"/>
      <c r="E43" s="25"/>
      <c r="F43" s="9"/>
      <c r="G43" s="10"/>
      <c r="H43" s="11"/>
      <c r="I43" s="32">
        <v>107632.24</v>
      </c>
      <c r="J43" s="12"/>
      <c r="K43" s="19"/>
      <c r="L43" s="14"/>
      <c r="M43" s="15"/>
    </row>
    <row r="44" spans="1:13" ht="18.75" customHeight="1">
      <c r="A44" s="4"/>
      <c r="B44" s="20"/>
      <c r="C44" s="23" t="s">
        <v>40</v>
      </c>
      <c r="D44" s="24"/>
      <c r="E44" s="25"/>
      <c r="F44" s="9"/>
      <c r="G44" s="10"/>
      <c r="H44" s="11"/>
      <c r="I44" s="32">
        <v>30097.54</v>
      </c>
      <c r="J44" s="12"/>
      <c r="K44" s="19"/>
      <c r="L44" s="14"/>
      <c r="M44" s="15"/>
    </row>
    <row r="45" spans="1:13" ht="18.75" customHeight="1">
      <c r="A45" s="4"/>
      <c r="B45" s="20"/>
      <c r="C45" s="23" t="s">
        <v>28</v>
      </c>
      <c r="D45" s="24"/>
      <c r="E45" s="25"/>
      <c r="F45" s="9"/>
      <c r="G45" s="10"/>
      <c r="H45" s="11"/>
      <c r="I45" s="32">
        <v>125172.33</v>
      </c>
      <c r="J45" s="12"/>
      <c r="K45" s="19"/>
      <c r="L45" s="14"/>
      <c r="M45" s="15"/>
    </row>
    <row r="46" spans="1:13" ht="18.75" customHeight="1">
      <c r="A46" s="4"/>
      <c r="B46" s="20"/>
      <c r="C46" s="23" t="s">
        <v>41</v>
      </c>
      <c r="D46" s="24"/>
      <c r="E46" s="25"/>
      <c r="F46" s="9"/>
      <c r="G46" s="10"/>
      <c r="H46" s="11"/>
      <c r="I46" s="32">
        <v>40474.54</v>
      </c>
      <c r="J46" s="12"/>
      <c r="K46" s="19"/>
      <c r="L46" s="14"/>
      <c r="M46" s="15"/>
    </row>
    <row r="47" spans="1:13" ht="18.75" customHeight="1">
      <c r="A47" s="4"/>
      <c r="B47" s="20"/>
      <c r="C47" s="23"/>
      <c r="D47" s="24"/>
      <c r="E47" s="25"/>
      <c r="F47" s="9"/>
      <c r="G47" s="10"/>
      <c r="H47" s="11"/>
      <c r="I47" s="32"/>
      <c r="J47" s="12"/>
      <c r="K47" s="19"/>
      <c r="L47" s="14"/>
      <c r="M47" s="15"/>
    </row>
    <row r="48" spans="1:13" ht="18.75" customHeight="1">
      <c r="A48" s="4"/>
      <c r="B48" s="20"/>
      <c r="C48" s="27" t="s">
        <v>43</v>
      </c>
      <c r="D48" s="24"/>
      <c r="E48" s="25"/>
      <c r="F48" s="9"/>
      <c r="G48" s="10"/>
      <c r="H48" s="11"/>
      <c r="I48" s="32"/>
      <c r="J48" s="12"/>
      <c r="K48" s="19"/>
      <c r="L48" s="14"/>
      <c r="M48" s="15"/>
    </row>
    <row r="49" spans="1:16" ht="18.75" customHeight="1">
      <c r="A49" s="4"/>
      <c r="B49" s="20"/>
      <c r="C49" s="23" t="s">
        <v>26</v>
      </c>
      <c r="D49" s="24"/>
      <c r="E49" s="25"/>
      <c r="F49" s="9"/>
      <c r="G49" s="10"/>
      <c r="H49" s="11"/>
      <c r="I49" s="32">
        <v>19718.5</v>
      </c>
      <c r="J49" s="12"/>
      <c r="K49" s="19"/>
      <c r="L49" s="14"/>
      <c r="M49" s="15"/>
    </row>
    <row r="50" spans="1:16" ht="18.75" customHeight="1">
      <c r="A50" s="4"/>
      <c r="B50" s="20"/>
      <c r="C50" s="23" t="s">
        <v>28</v>
      </c>
      <c r="D50" s="24"/>
      <c r="E50" s="25"/>
      <c r="F50" s="9"/>
      <c r="G50" s="10"/>
      <c r="H50" s="11"/>
      <c r="I50" s="32">
        <v>19106.2</v>
      </c>
      <c r="J50" s="12"/>
      <c r="K50" s="19"/>
      <c r="L50" s="14"/>
      <c r="M50" s="15"/>
    </row>
    <row r="51" spans="1:16" ht="18.75" customHeight="1">
      <c r="A51" s="4"/>
      <c r="B51" s="20"/>
      <c r="C51" s="23"/>
      <c r="D51" s="24"/>
      <c r="E51" s="25"/>
      <c r="F51" s="9"/>
      <c r="G51" s="10"/>
      <c r="H51" s="11"/>
      <c r="I51" s="32"/>
      <c r="J51" s="12"/>
      <c r="K51" s="19"/>
      <c r="L51" s="14"/>
      <c r="M51" s="15"/>
    </row>
    <row r="52" spans="1:16" ht="18.75" customHeight="1">
      <c r="A52" s="4"/>
      <c r="B52" s="20"/>
      <c r="C52" s="23" t="s">
        <v>44</v>
      </c>
      <c r="D52" s="24"/>
      <c r="E52" s="25"/>
      <c r="F52" s="9"/>
      <c r="G52" s="10"/>
      <c r="H52" s="11"/>
      <c r="I52" s="32">
        <v>10025.799999999999</v>
      </c>
      <c r="J52" s="12"/>
      <c r="K52" s="19"/>
      <c r="L52" s="14"/>
      <c r="M52" s="15"/>
    </row>
    <row r="53" spans="1:16" ht="18.75" customHeight="1">
      <c r="A53" s="4"/>
      <c r="B53" s="20"/>
      <c r="C53" s="23" t="s">
        <v>35</v>
      </c>
      <c r="D53" s="24"/>
      <c r="E53" s="25"/>
      <c r="F53" s="9"/>
      <c r="G53" s="10"/>
      <c r="H53" s="11"/>
      <c r="I53" s="38">
        <v>29080</v>
      </c>
      <c r="J53" s="12"/>
      <c r="K53" s="19"/>
      <c r="L53" s="14"/>
      <c r="M53" s="15"/>
    </row>
    <row r="54" spans="1:16" ht="18.75" customHeight="1" thickBot="1">
      <c r="A54" s="4"/>
      <c r="B54" s="20"/>
      <c r="C54" s="23"/>
      <c r="D54" s="39" t="s">
        <v>45</v>
      </c>
      <c r="E54" s="25"/>
      <c r="F54" s="9"/>
      <c r="G54" s="10"/>
      <c r="H54" s="11" t="s">
        <v>46</v>
      </c>
      <c r="I54" s="40">
        <f>SUM(I37:I53)</f>
        <v>904943.16</v>
      </c>
      <c r="J54" s="9">
        <v>0.04</v>
      </c>
      <c r="K54" s="19"/>
      <c r="L54" s="14">
        <f>ROUND(I54*J54,2)</f>
        <v>36197.730000000003</v>
      </c>
      <c r="M54" s="15"/>
      <c r="N54" s="126">
        <v>0.36820000000000003</v>
      </c>
      <c r="O54" s="16">
        <f>ROUND(L54*N54,2)</f>
        <v>13328</v>
      </c>
      <c r="P54" s="127">
        <f>L54-O54</f>
        <v>22869.730000000003</v>
      </c>
    </row>
    <row r="55" spans="1:16" ht="18.75" customHeight="1" thickTop="1">
      <c r="A55" s="4"/>
      <c r="B55" s="20"/>
      <c r="C55" s="23"/>
      <c r="D55" s="24"/>
      <c r="E55" s="25"/>
      <c r="F55" s="9"/>
      <c r="G55" s="10"/>
      <c r="H55" s="11"/>
      <c r="I55" s="9"/>
      <c r="J55" s="12"/>
      <c r="K55" s="19"/>
      <c r="L55" s="14"/>
      <c r="M55" s="15"/>
    </row>
    <row r="56" spans="1:16" ht="18.75" customHeight="1">
      <c r="A56" s="4">
        <v>2</v>
      </c>
      <c r="B56" s="20" t="s">
        <v>102</v>
      </c>
      <c r="C56" s="23" t="s">
        <v>17</v>
      </c>
      <c r="D56" s="24"/>
      <c r="E56" s="25"/>
      <c r="F56" s="9"/>
      <c r="G56" s="10"/>
      <c r="H56" s="11"/>
      <c r="I56" s="9"/>
      <c r="J56" s="12"/>
      <c r="K56" s="19"/>
      <c r="L56" s="14"/>
      <c r="M56" s="15"/>
    </row>
    <row r="57" spans="1:16" ht="18.75" customHeight="1">
      <c r="A57" s="4"/>
      <c r="B57" s="20"/>
      <c r="C57" s="23" t="s">
        <v>18</v>
      </c>
      <c r="D57" s="24"/>
      <c r="E57" s="25"/>
      <c r="F57" s="9"/>
      <c r="G57" s="10"/>
      <c r="H57" s="11"/>
      <c r="I57" s="9"/>
      <c r="J57" s="12"/>
      <c r="K57" s="19"/>
      <c r="L57" s="14"/>
      <c r="M57" s="15"/>
    </row>
    <row r="58" spans="1:16" ht="18.75" customHeight="1">
      <c r="A58" s="4"/>
      <c r="B58" s="20"/>
      <c r="C58" s="23" t="s">
        <v>19</v>
      </c>
      <c r="D58" s="24"/>
      <c r="E58" s="25"/>
      <c r="F58" s="9"/>
      <c r="G58" s="10"/>
      <c r="H58" s="11"/>
      <c r="I58" s="9"/>
      <c r="J58" s="12"/>
      <c r="K58" s="19"/>
      <c r="L58" s="14"/>
      <c r="M58" s="15"/>
    </row>
    <row r="59" spans="1:16" ht="18.75" customHeight="1">
      <c r="A59" s="4"/>
      <c r="B59" s="20"/>
      <c r="C59" s="23" t="s">
        <v>20</v>
      </c>
      <c r="D59" s="24"/>
      <c r="E59" s="25"/>
      <c r="F59" s="9"/>
      <c r="G59" s="10"/>
      <c r="H59" s="11"/>
      <c r="I59" s="9"/>
      <c r="J59" s="12"/>
      <c r="K59" s="19"/>
      <c r="L59" s="14"/>
      <c r="M59" s="15"/>
    </row>
    <row r="60" spans="1:16" ht="18.75" customHeight="1">
      <c r="A60" s="4"/>
      <c r="B60" s="20"/>
      <c r="C60" s="26" t="s">
        <v>48</v>
      </c>
      <c r="D60" s="24"/>
      <c r="E60" s="25"/>
      <c r="F60" s="9"/>
      <c r="G60" s="10"/>
      <c r="H60" s="11"/>
      <c r="I60" s="9"/>
      <c r="J60" s="12"/>
      <c r="K60" s="19"/>
      <c r="L60" s="14"/>
      <c r="M60" s="15"/>
    </row>
    <row r="61" spans="1:16" ht="18.75" customHeight="1">
      <c r="A61" s="4"/>
      <c r="B61" s="20"/>
      <c r="C61" s="27" t="s">
        <v>22</v>
      </c>
      <c r="D61" s="24"/>
      <c r="E61" s="25"/>
      <c r="F61" s="9"/>
      <c r="G61" s="10"/>
      <c r="H61" s="11"/>
      <c r="I61" s="9"/>
      <c r="J61" s="12"/>
      <c r="K61" s="19"/>
      <c r="L61" s="14"/>
      <c r="M61" s="15"/>
    </row>
    <row r="62" spans="1:16" ht="18.75" customHeight="1">
      <c r="A62" s="4"/>
      <c r="B62" s="20"/>
      <c r="C62" s="27" t="s">
        <v>23</v>
      </c>
      <c r="D62" s="24"/>
      <c r="E62" s="25"/>
      <c r="F62" s="9"/>
      <c r="G62" s="10"/>
      <c r="H62" s="11"/>
      <c r="I62" s="9"/>
      <c r="J62" s="12"/>
      <c r="K62" s="19"/>
      <c r="L62" s="14"/>
      <c r="M62" s="15"/>
    </row>
    <row r="63" spans="1:16" ht="18.75" customHeight="1">
      <c r="A63" s="4"/>
      <c r="B63" s="20"/>
      <c r="C63" s="23" t="s">
        <v>49</v>
      </c>
      <c r="D63" s="24"/>
      <c r="E63" s="25"/>
      <c r="F63" s="9"/>
      <c r="G63" s="10"/>
      <c r="H63" s="11"/>
      <c r="I63" s="9">
        <v>2137.0100000000002</v>
      </c>
      <c r="J63" s="12"/>
      <c r="K63" s="19"/>
      <c r="L63" s="14"/>
      <c r="M63" s="15"/>
    </row>
    <row r="64" spans="1:16" ht="18.75" customHeight="1">
      <c r="A64" s="4"/>
      <c r="B64" s="20"/>
      <c r="C64" s="23" t="s">
        <v>50</v>
      </c>
      <c r="D64" s="24"/>
      <c r="E64" s="25"/>
      <c r="F64" s="9"/>
      <c r="G64" s="10"/>
      <c r="H64" s="11"/>
      <c r="I64" s="9">
        <v>2201.94</v>
      </c>
      <c r="J64" s="12"/>
      <c r="K64" s="19"/>
      <c r="L64" s="14"/>
      <c r="M64" s="15"/>
    </row>
    <row r="65" spans="1:16" ht="18.75" customHeight="1">
      <c r="A65" s="4"/>
      <c r="B65" s="20"/>
      <c r="C65" s="23"/>
      <c r="D65" s="24"/>
      <c r="E65" s="25"/>
      <c r="F65" s="9"/>
      <c r="G65" s="10"/>
      <c r="H65" s="11"/>
      <c r="I65" s="9"/>
      <c r="J65" s="12"/>
      <c r="K65" s="19"/>
      <c r="L65" s="14"/>
      <c r="M65" s="15"/>
    </row>
    <row r="66" spans="1:16" ht="18.75" customHeight="1">
      <c r="A66" s="4"/>
      <c r="B66" s="20"/>
      <c r="C66" s="27" t="s">
        <v>25</v>
      </c>
      <c r="D66" s="24"/>
      <c r="E66" s="25"/>
      <c r="F66" s="9"/>
      <c r="G66" s="10"/>
      <c r="H66" s="11"/>
      <c r="I66" s="9"/>
      <c r="J66" s="12"/>
      <c r="K66" s="19"/>
      <c r="L66" s="14"/>
      <c r="M66" s="15"/>
    </row>
    <row r="67" spans="1:16" ht="18.75" customHeight="1">
      <c r="A67" s="4"/>
      <c r="B67" s="20"/>
      <c r="C67" s="23" t="s">
        <v>51</v>
      </c>
      <c r="D67" s="24"/>
      <c r="E67" s="25"/>
      <c r="F67" s="9"/>
      <c r="G67" s="10"/>
      <c r="H67" s="11"/>
      <c r="I67" s="9">
        <v>28821.15</v>
      </c>
      <c r="J67" s="12"/>
      <c r="K67" s="19"/>
      <c r="L67" s="14"/>
      <c r="M67" s="15"/>
    </row>
    <row r="68" spans="1:16" ht="18.75" customHeight="1">
      <c r="A68" s="4"/>
      <c r="B68" s="20"/>
      <c r="C68" s="23" t="s">
        <v>52</v>
      </c>
      <c r="D68" s="24"/>
      <c r="E68" s="25"/>
      <c r="F68" s="9"/>
      <c r="G68" s="10"/>
      <c r="H68" s="11"/>
      <c r="I68" s="9">
        <v>44610.95</v>
      </c>
      <c r="J68" s="12"/>
      <c r="K68" s="13"/>
      <c r="L68" s="44"/>
      <c r="M68" s="15"/>
    </row>
    <row r="69" spans="1:16" ht="18.75" customHeight="1">
      <c r="A69" s="4"/>
      <c r="B69" s="20"/>
      <c r="C69" s="23" t="s">
        <v>53</v>
      </c>
      <c r="D69" s="24"/>
      <c r="E69" s="25"/>
      <c r="F69" s="9"/>
      <c r="G69" s="10"/>
      <c r="H69" s="11"/>
      <c r="I69" s="9">
        <v>9593.9599999999991</v>
      </c>
      <c r="J69" s="12"/>
      <c r="K69" s="13"/>
      <c r="L69" s="44"/>
      <c r="M69" s="15"/>
    </row>
    <row r="70" spans="1:16" ht="18.75" customHeight="1">
      <c r="A70" s="45"/>
      <c r="B70" s="46"/>
      <c r="C70" s="47" t="s">
        <v>54</v>
      </c>
      <c r="D70" s="48"/>
      <c r="E70" s="49"/>
      <c r="F70" s="37"/>
      <c r="G70" s="50"/>
      <c r="H70" s="51"/>
      <c r="I70" s="37">
        <v>4660.72</v>
      </c>
      <c r="J70" s="52"/>
      <c r="K70" s="53"/>
      <c r="L70" s="54"/>
      <c r="M70" s="55"/>
    </row>
    <row r="71" spans="1:16" ht="18.75" customHeight="1">
      <c r="A71" s="56"/>
      <c r="B71" s="57"/>
      <c r="C71" s="58"/>
      <c r="D71" s="33" t="s">
        <v>38</v>
      </c>
      <c r="E71" s="25"/>
      <c r="F71" s="59"/>
      <c r="G71" s="60"/>
      <c r="H71" s="61"/>
      <c r="I71" s="34">
        <f>SUM(I63:I70)</f>
        <v>92025.73000000001</v>
      </c>
      <c r="J71" s="62"/>
      <c r="K71" s="13"/>
      <c r="L71" s="13">
        <f>SUM(L45:L70)</f>
        <v>36197.730000000003</v>
      </c>
      <c r="M71" s="64"/>
      <c r="N71" s="128"/>
      <c r="O71" s="129">
        <f>SUM(O54:O70)</f>
        <v>13328</v>
      </c>
      <c r="P71" s="130">
        <f>SUM(P54:P70)</f>
        <v>22869.730000000003</v>
      </c>
    </row>
    <row r="72" spans="1:16" ht="18.75" customHeight="1">
      <c r="A72" s="4"/>
      <c r="B72" s="20"/>
      <c r="C72" s="23"/>
      <c r="D72" s="35" t="s">
        <v>39</v>
      </c>
      <c r="E72" s="36"/>
      <c r="F72" s="9"/>
      <c r="G72" s="10"/>
      <c r="H72" s="11"/>
      <c r="I72" s="9">
        <f>I71</f>
        <v>92025.73000000001</v>
      </c>
      <c r="J72" s="12"/>
      <c r="K72" s="19"/>
      <c r="L72" s="14">
        <f>L71</f>
        <v>36197.730000000003</v>
      </c>
      <c r="M72" s="15"/>
      <c r="O72" s="16">
        <f>O71</f>
        <v>13328</v>
      </c>
      <c r="P72" s="127">
        <f>P71</f>
        <v>22869.730000000003</v>
      </c>
    </row>
    <row r="73" spans="1:16" ht="18.75" customHeight="1">
      <c r="A73" s="4"/>
      <c r="B73" s="20"/>
      <c r="C73" s="23" t="s">
        <v>55</v>
      </c>
      <c r="D73" s="24"/>
      <c r="E73" s="25"/>
      <c r="F73" s="9"/>
      <c r="G73" s="10"/>
      <c r="H73" s="11"/>
      <c r="I73" s="9">
        <v>8675</v>
      </c>
      <c r="J73" s="12"/>
      <c r="K73" s="13"/>
      <c r="L73" s="44"/>
      <c r="M73" s="15"/>
    </row>
    <row r="74" spans="1:16" ht="18.75" customHeight="1">
      <c r="A74" s="4"/>
      <c r="B74" s="20"/>
      <c r="C74" s="23" t="s">
        <v>56</v>
      </c>
      <c r="D74" s="39"/>
      <c r="E74" s="25"/>
      <c r="F74" s="9"/>
      <c r="G74" s="10"/>
      <c r="H74" s="11"/>
      <c r="I74" s="9">
        <v>11141.5</v>
      </c>
      <c r="J74" s="12"/>
      <c r="K74" s="19"/>
      <c r="L74" s="14"/>
      <c r="M74" s="15"/>
    </row>
    <row r="75" spans="1:16" ht="18.75" customHeight="1">
      <c r="A75" s="4"/>
      <c r="B75" s="20"/>
      <c r="C75" s="23" t="s">
        <v>57</v>
      </c>
      <c r="D75" s="39"/>
      <c r="E75" s="25"/>
      <c r="F75" s="9"/>
      <c r="G75" s="10"/>
      <c r="H75" s="11"/>
      <c r="I75" s="9">
        <v>7671.5</v>
      </c>
      <c r="J75" s="12"/>
      <c r="K75" s="19"/>
      <c r="L75" s="14"/>
      <c r="M75" s="15"/>
    </row>
    <row r="76" spans="1:16" ht="18.75" customHeight="1">
      <c r="A76" s="4"/>
      <c r="B76" s="20"/>
      <c r="C76" s="23" t="s">
        <v>58</v>
      </c>
      <c r="D76" s="39"/>
      <c r="E76" s="25"/>
      <c r="F76" s="9"/>
      <c r="G76" s="10"/>
      <c r="H76" s="11"/>
      <c r="I76" s="9">
        <v>10363.209999999999</v>
      </c>
      <c r="J76" s="12"/>
      <c r="K76" s="19"/>
      <c r="L76" s="14"/>
      <c r="M76" s="15"/>
    </row>
    <row r="77" spans="1:16" ht="18.75" customHeight="1">
      <c r="A77" s="4"/>
      <c r="B77" s="20"/>
      <c r="C77" s="23"/>
      <c r="D77" s="39"/>
      <c r="E77" s="25"/>
      <c r="F77" s="9"/>
      <c r="G77" s="10"/>
      <c r="H77" s="11"/>
      <c r="I77" s="9"/>
      <c r="J77" s="12"/>
      <c r="K77" s="19"/>
      <c r="L77" s="14"/>
      <c r="M77" s="15"/>
    </row>
    <row r="78" spans="1:16" ht="18.75" customHeight="1">
      <c r="A78" s="4"/>
      <c r="B78" s="20"/>
      <c r="C78" s="27" t="s">
        <v>30</v>
      </c>
      <c r="D78" s="33"/>
      <c r="E78" s="25"/>
      <c r="F78" s="9"/>
      <c r="G78" s="10"/>
      <c r="H78" s="11"/>
      <c r="I78" s="9"/>
      <c r="J78" s="12"/>
      <c r="K78" s="19"/>
      <c r="L78" s="14"/>
      <c r="M78" s="15"/>
    </row>
    <row r="79" spans="1:16" ht="18.75" customHeight="1">
      <c r="A79" s="4"/>
      <c r="B79" s="20"/>
      <c r="C79" s="23" t="s">
        <v>55</v>
      </c>
      <c r="D79" s="39"/>
      <c r="E79" s="25"/>
      <c r="F79" s="9"/>
      <c r="G79" s="10"/>
      <c r="H79" s="11"/>
      <c r="I79" s="9">
        <v>26448.6</v>
      </c>
      <c r="J79" s="12"/>
      <c r="K79" s="19"/>
      <c r="L79" s="14"/>
      <c r="M79" s="15"/>
    </row>
    <row r="80" spans="1:16" ht="18.75" customHeight="1">
      <c r="A80" s="4"/>
      <c r="B80" s="20"/>
      <c r="C80" s="23" t="s">
        <v>56</v>
      </c>
      <c r="D80" s="39"/>
      <c r="E80" s="25"/>
      <c r="F80" s="9"/>
      <c r="G80" s="10"/>
      <c r="H80" s="11"/>
      <c r="I80" s="9">
        <v>36918.449999999997</v>
      </c>
      <c r="J80" s="12"/>
      <c r="K80" s="19"/>
      <c r="L80" s="14"/>
      <c r="M80" s="15"/>
    </row>
    <row r="81" spans="1:13" ht="18.75" customHeight="1">
      <c r="A81" s="4"/>
      <c r="B81" s="20"/>
      <c r="C81" s="23" t="s">
        <v>58</v>
      </c>
      <c r="D81" s="39"/>
      <c r="E81" s="25"/>
      <c r="F81" s="9"/>
      <c r="G81" s="10"/>
      <c r="H81" s="11"/>
      <c r="I81" s="9">
        <v>17965.37</v>
      </c>
      <c r="J81" s="12"/>
      <c r="K81" s="19"/>
      <c r="L81" s="14"/>
      <c r="M81" s="15"/>
    </row>
    <row r="82" spans="1:13" ht="18.75" customHeight="1">
      <c r="A82" s="4"/>
      <c r="B82" s="20"/>
      <c r="C82" s="23" t="s">
        <v>54</v>
      </c>
      <c r="D82" s="39"/>
      <c r="E82" s="25"/>
      <c r="F82" s="9"/>
      <c r="G82" s="10"/>
      <c r="H82" s="11"/>
      <c r="I82" s="9">
        <v>5166.3</v>
      </c>
      <c r="J82" s="12"/>
      <c r="K82" s="19"/>
      <c r="L82" s="14"/>
      <c r="M82" s="15"/>
    </row>
    <row r="83" spans="1:13" ht="18.75" customHeight="1">
      <c r="A83" s="4"/>
      <c r="B83" s="20"/>
      <c r="C83" s="23"/>
      <c r="D83" s="39"/>
      <c r="E83" s="25"/>
      <c r="F83" s="9"/>
      <c r="G83" s="10"/>
      <c r="H83" s="11"/>
      <c r="I83" s="9"/>
      <c r="J83" s="12"/>
      <c r="K83" s="19"/>
      <c r="L83" s="14"/>
      <c r="M83" s="15"/>
    </row>
    <row r="84" spans="1:13" ht="18.75" customHeight="1">
      <c r="A84" s="4"/>
      <c r="B84" s="20"/>
      <c r="C84" s="23" t="s">
        <v>51</v>
      </c>
      <c r="D84" s="39"/>
      <c r="E84" s="25"/>
      <c r="F84" s="9"/>
      <c r="G84" s="10"/>
      <c r="H84" s="11"/>
      <c r="I84" s="9">
        <v>7996.94</v>
      </c>
      <c r="J84" s="12"/>
      <c r="K84" s="19"/>
      <c r="L84" s="14"/>
      <c r="M84" s="15"/>
    </row>
    <row r="85" spans="1:13" ht="18.75" customHeight="1">
      <c r="A85" s="4"/>
      <c r="B85" s="20"/>
      <c r="C85" s="23" t="s">
        <v>52</v>
      </c>
      <c r="D85" s="39"/>
      <c r="E85" s="25"/>
      <c r="F85" s="9"/>
      <c r="G85" s="10"/>
      <c r="H85" s="11"/>
      <c r="I85" s="9">
        <v>12307.45</v>
      </c>
      <c r="J85" s="12"/>
      <c r="K85" s="19"/>
      <c r="L85" s="14"/>
      <c r="M85" s="15"/>
    </row>
    <row r="86" spans="1:13" ht="18.75" customHeight="1">
      <c r="A86" s="4"/>
      <c r="B86" s="20"/>
      <c r="C86" s="23" t="s">
        <v>59</v>
      </c>
      <c r="D86" s="39"/>
      <c r="E86" s="25"/>
      <c r="F86" s="9"/>
      <c r="G86" s="10"/>
      <c r="H86" s="11"/>
      <c r="I86" s="9">
        <v>16678.41</v>
      </c>
      <c r="J86" s="12"/>
      <c r="K86" s="19"/>
      <c r="L86" s="14"/>
      <c r="M86" s="15"/>
    </row>
    <row r="87" spans="1:13" ht="18.75" customHeight="1">
      <c r="A87" s="4"/>
      <c r="B87" s="20"/>
      <c r="C87" s="23" t="s">
        <v>53</v>
      </c>
      <c r="D87" s="39"/>
      <c r="E87" s="25"/>
      <c r="F87" s="9"/>
      <c r="G87" s="10"/>
      <c r="H87" s="11"/>
      <c r="I87" s="9">
        <v>13790.57</v>
      </c>
      <c r="J87" s="12"/>
      <c r="K87" s="19"/>
      <c r="L87" s="14"/>
      <c r="M87" s="15"/>
    </row>
    <row r="88" spans="1:13" ht="18.75" customHeight="1">
      <c r="A88" s="4"/>
      <c r="B88" s="20"/>
      <c r="C88" s="23"/>
      <c r="D88" s="39"/>
      <c r="E88" s="25"/>
      <c r="F88" s="9"/>
      <c r="G88" s="10"/>
      <c r="H88" s="11"/>
      <c r="I88" s="9"/>
      <c r="J88" s="12"/>
      <c r="K88" s="19"/>
      <c r="L88" s="14"/>
      <c r="M88" s="15"/>
    </row>
    <row r="89" spans="1:13" ht="18.75" customHeight="1">
      <c r="A89" s="4"/>
      <c r="B89" s="20"/>
      <c r="C89" s="27" t="s">
        <v>32</v>
      </c>
      <c r="D89" s="39"/>
      <c r="E89" s="25"/>
      <c r="F89" s="9"/>
      <c r="G89" s="10"/>
      <c r="H89" s="11"/>
      <c r="I89" s="9"/>
      <c r="J89" s="12"/>
      <c r="K89" s="19"/>
      <c r="L89" s="14"/>
      <c r="M89" s="15"/>
    </row>
    <row r="90" spans="1:13" ht="18.75" customHeight="1">
      <c r="A90" s="4"/>
      <c r="B90" s="20"/>
      <c r="C90" s="23" t="s">
        <v>51</v>
      </c>
      <c r="D90" s="39"/>
      <c r="E90" s="25"/>
      <c r="F90" s="9"/>
      <c r="G90" s="10"/>
      <c r="H90" s="11"/>
      <c r="I90" s="9">
        <f>23107.5*2.35</f>
        <v>54302.625</v>
      </c>
      <c r="J90" s="12"/>
      <c r="K90" s="19"/>
      <c r="L90" s="14"/>
      <c r="M90" s="15"/>
    </row>
    <row r="91" spans="1:13" ht="18.75" customHeight="1">
      <c r="A91" s="4"/>
      <c r="B91" s="20"/>
      <c r="C91" s="23" t="s">
        <v>52</v>
      </c>
      <c r="D91" s="39"/>
      <c r="E91" s="25"/>
      <c r="F91" s="9"/>
      <c r="G91" s="10"/>
      <c r="H91" s="11"/>
      <c r="I91" s="9">
        <f>I90</f>
        <v>54302.625</v>
      </c>
      <c r="J91" s="12"/>
      <c r="K91" s="19"/>
      <c r="L91" s="14"/>
      <c r="M91" s="15"/>
    </row>
    <row r="92" spans="1:13" ht="18.75" customHeight="1">
      <c r="A92" s="4"/>
      <c r="B92" s="20"/>
      <c r="C92" s="23" t="s">
        <v>59</v>
      </c>
      <c r="D92" s="39"/>
      <c r="E92" s="25"/>
      <c r="F92" s="9"/>
      <c r="G92" s="10"/>
      <c r="H92" s="11"/>
      <c r="I92" s="9">
        <f>I90</f>
        <v>54302.625</v>
      </c>
      <c r="J92" s="12"/>
      <c r="K92" s="19"/>
      <c r="L92" s="14"/>
      <c r="M92" s="15"/>
    </row>
    <row r="93" spans="1:13" ht="18.75" customHeight="1">
      <c r="A93" s="4"/>
      <c r="B93" s="20"/>
      <c r="C93" s="23"/>
      <c r="D93" s="39"/>
      <c r="E93" s="25"/>
      <c r="F93" s="9"/>
      <c r="G93" s="10"/>
      <c r="H93" s="11"/>
      <c r="I93" s="9"/>
      <c r="J93" s="12"/>
      <c r="K93" s="19"/>
      <c r="L93" s="14"/>
      <c r="M93" s="15"/>
    </row>
    <row r="94" spans="1:13" ht="18.75" customHeight="1">
      <c r="A94" s="4"/>
      <c r="B94" s="20"/>
      <c r="C94" s="23" t="s">
        <v>55</v>
      </c>
      <c r="D94" s="39"/>
      <c r="E94" s="25"/>
      <c r="F94" s="9"/>
      <c r="G94" s="10"/>
      <c r="H94" s="11"/>
      <c r="I94" s="9">
        <f>I90</f>
        <v>54302.625</v>
      </c>
      <c r="J94" s="12"/>
      <c r="K94" s="19"/>
      <c r="L94" s="14"/>
      <c r="M94" s="15"/>
    </row>
    <row r="95" spans="1:13" ht="18.75" customHeight="1">
      <c r="A95" s="4"/>
      <c r="B95" s="20"/>
      <c r="C95" s="23" t="s">
        <v>56</v>
      </c>
      <c r="D95" s="39"/>
      <c r="E95" s="25"/>
      <c r="F95" s="9"/>
      <c r="G95" s="10"/>
      <c r="H95" s="11"/>
      <c r="I95" s="9">
        <f>I90</f>
        <v>54302.625</v>
      </c>
      <c r="J95" s="12"/>
      <c r="K95" s="19"/>
      <c r="L95" s="14"/>
      <c r="M95" s="15"/>
    </row>
    <row r="96" spans="1:13" ht="18.75" customHeight="1">
      <c r="A96" s="4"/>
      <c r="B96" s="20"/>
      <c r="C96" s="23" t="s">
        <v>57</v>
      </c>
      <c r="D96" s="39"/>
      <c r="E96" s="25"/>
      <c r="F96" s="9"/>
      <c r="G96" s="10"/>
      <c r="H96" s="11"/>
      <c r="I96" s="9">
        <f>I90</f>
        <v>54302.625</v>
      </c>
      <c r="J96" s="12"/>
      <c r="K96" s="19"/>
      <c r="L96" s="14"/>
      <c r="M96" s="15"/>
    </row>
    <row r="97" spans="1:16" ht="18.75" customHeight="1">
      <c r="A97" s="4"/>
      <c r="B97" s="20"/>
      <c r="C97" s="23"/>
      <c r="D97" s="39"/>
      <c r="E97" s="25"/>
      <c r="F97" s="9"/>
      <c r="G97" s="10"/>
      <c r="H97" s="11"/>
      <c r="I97" s="9"/>
      <c r="J97" s="12"/>
      <c r="K97" s="19"/>
      <c r="L97" s="14"/>
      <c r="M97" s="15"/>
    </row>
    <row r="98" spans="1:16" ht="18.75" customHeight="1">
      <c r="A98" s="4"/>
      <c r="B98" s="20"/>
      <c r="C98" s="27" t="s">
        <v>34</v>
      </c>
      <c r="D98" s="39"/>
      <c r="E98" s="25"/>
      <c r="F98" s="9"/>
      <c r="G98" s="10"/>
      <c r="H98" s="11"/>
      <c r="I98" s="9"/>
      <c r="J98" s="12"/>
      <c r="K98" s="19"/>
      <c r="L98" s="14"/>
      <c r="M98" s="15"/>
    </row>
    <row r="99" spans="1:16" ht="18.75" customHeight="1">
      <c r="A99" s="4"/>
      <c r="B99" s="20"/>
      <c r="C99" s="23" t="s">
        <v>49</v>
      </c>
      <c r="D99" s="39"/>
      <c r="E99" s="25"/>
      <c r="F99" s="9"/>
      <c r="G99" s="10"/>
      <c r="H99" s="11"/>
      <c r="I99" s="9">
        <v>5623.71</v>
      </c>
      <c r="J99" s="12"/>
      <c r="K99" s="19"/>
      <c r="L99" s="14"/>
      <c r="M99" s="15"/>
    </row>
    <row r="100" spans="1:16" ht="18.75" customHeight="1">
      <c r="A100" s="4"/>
      <c r="B100" s="20"/>
      <c r="C100" s="23" t="s">
        <v>50</v>
      </c>
      <c r="D100" s="39"/>
      <c r="E100" s="25"/>
      <c r="F100" s="9"/>
      <c r="G100" s="10"/>
      <c r="H100" s="11"/>
      <c r="I100" s="9">
        <v>8597.81</v>
      </c>
      <c r="J100" s="12"/>
      <c r="K100" s="19"/>
      <c r="L100" s="14"/>
      <c r="M100" s="15"/>
    </row>
    <row r="101" spans="1:16" ht="18.75" customHeight="1">
      <c r="A101" s="4"/>
      <c r="B101" s="20"/>
      <c r="C101" s="23" t="s">
        <v>60</v>
      </c>
      <c r="D101" s="39"/>
      <c r="E101" s="25"/>
      <c r="F101" s="9"/>
      <c r="G101" s="10"/>
      <c r="H101" s="11"/>
      <c r="I101" s="9">
        <v>2214.66</v>
      </c>
      <c r="J101" s="12"/>
      <c r="K101" s="19"/>
      <c r="L101" s="14"/>
      <c r="M101" s="15"/>
    </row>
    <row r="102" spans="1:16" ht="18.75" customHeight="1">
      <c r="A102" s="4"/>
      <c r="B102" s="20"/>
      <c r="C102" s="23"/>
      <c r="D102" s="39"/>
      <c r="E102" s="25"/>
      <c r="F102" s="9"/>
      <c r="G102" s="10"/>
      <c r="H102" s="11"/>
      <c r="I102" s="9"/>
      <c r="J102" s="12"/>
      <c r="K102" s="19"/>
      <c r="L102" s="14"/>
      <c r="M102" s="15"/>
    </row>
    <row r="103" spans="1:16" ht="18.75" customHeight="1">
      <c r="A103" s="4"/>
      <c r="B103" s="20"/>
      <c r="C103" s="27" t="s">
        <v>61</v>
      </c>
      <c r="D103" s="24"/>
      <c r="E103" s="25"/>
      <c r="F103" s="9"/>
      <c r="G103" s="10"/>
      <c r="H103" s="11"/>
      <c r="I103" s="9"/>
      <c r="J103" s="12"/>
      <c r="K103" s="19"/>
      <c r="L103" s="14"/>
      <c r="M103" s="15"/>
    </row>
    <row r="104" spans="1:16" ht="18.75" customHeight="1">
      <c r="A104" s="4"/>
      <c r="B104" s="20"/>
      <c r="C104" s="23" t="s">
        <v>62</v>
      </c>
      <c r="D104" s="24"/>
      <c r="E104" s="25"/>
      <c r="F104" s="9"/>
      <c r="G104" s="10"/>
      <c r="H104" s="11"/>
      <c r="I104" s="9">
        <v>231547.92</v>
      </c>
      <c r="J104" s="12"/>
      <c r="K104" s="19"/>
      <c r="L104" s="14"/>
      <c r="M104" s="15"/>
    </row>
    <row r="105" spans="1:16" ht="18.75" customHeight="1">
      <c r="A105" s="4"/>
      <c r="B105" s="20"/>
      <c r="C105" s="23" t="s">
        <v>63</v>
      </c>
      <c r="D105" s="24"/>
      <c r="E105" s="25"/>
      <c r="F105" s="9"/>
      <c r="G105" s="10"/>
      <c r="H105" s="11"/>
      <c r="I105" s="9">
        <v>110943.16</v>
      </c>
      <c r="J105" s="12"/>
      <c r="K105" s="65"/>
      <c r="L105" s="66"/>
      <c r="M105" s="15"/>
    </row>
    <row r="106" spans="1:16" ht="18.75" customHeight="1">
      <c r="A106" s="4"/>
      <c r="B106" s="20"/>
      <c r="C106" s="23"/>
      <c r="D106" s="33" t="s">
        <v>38</v>
      </c>
      <c r="E106" s="25"/>
      <c r="F106" s="9"/>
      <c r="G106" s="10"/>
      <c r="H106" s="11"/>
      <c r="I106" s="34">
        <f>SUM(I72:I105)</f>
        <v>951892.04000000015</v>
      </c>
      <c r="J106" s="12"/>
      <c r="K106" s="13"/>
      <c r="L106" s="63">
        <f>SUM(L72:L105)</f>
        <v>36197.730000000003</v>
      </c>
      <c r="M106" s="15"/>
      <c r="N106" s="128"/>
      <c r="O106" s="129">
        <f>SUM(O72:O105)</f>
        <v>13328</v>
      </c>
      <c r="P106" s="130">
        <f>SUM(P72:P105)</f>
        <v>22869.730000000003</v>
      </c>
    </row>
    <row r="107" spans="1:16" ht="18.75" customHeight="1">
      <c r="A107" s="4"/>
      <c r="B107" s="20"/>
      <c r="C107" s="23"/>
      <c r="D107" s="35" t="s">
        <v>39</v>
      </c>
      <c r="E107" s="36"/>
      <c r="F107" s="9"/>
      <c r="G107" s="10"/>
      <c r="H107" s="11"/>
      <c r="I107" s="9">
        <f>I106</f>
        <v>951892.04000000015</v>
      </c>
      <c r="J107" s="12"/>
      <c r="K107" s="19"/>
      <c r="L107" s="14">
        <f>L106</f>
        <v>36197.730000000003</v>
      </c>
      <c r="M107" s="15"/>
      <c r="O107" s="16">
        <f>O106</f>
        <v>13328</v>
      </c>
      <c r="P107" s="127">
        <f>P106</f>
        <v>22869.730000000003</v>
      </c>
    </row>
    <row r="108" spans="1:16" ht="18.75" customHeight="1">
      <c r="A108" s="4"/>
      <c r="B108" s="20"/>
      <c r="C108" s="23" t="s">
        <v>64</v>
      </c>
      <c r="D108" s="24"/>
      <c r="E108" s="25"/>
      <c r="F108" s="9"/>
      <c r="G108" s="10"/>
      <c r="H108" s="11"/>
      <c r="I108" s="9">
        <v>271850.05</v>
      </c>
      <c r="J108" s="12"/>
      <c r="K108" s="19"/>
      <c r="L108" s="14"/>
      <c r="M108" s="15"/>
    </row>
    <row r="109" spans="1:16" ht="18.75" customHeight="1">
      <c r="A109" s="4"/>
      <c r="B109" s="20"/>
      <c r="C109" s="23" t="s">
        <v>65</v>
      </c>
      <c r="D109" s="24"/>
      <c r="E109" s="25"/>
      <c r="F109" s="9"/>
      <c r="G109" s="10"/>
      <c r="H109" s="11"/>
      <c r="I109" s="9">
        <v>61462.57</v>
      </c>
      <c r="J109" s="12"/>
      <c r="K109" s="19"/>
      <c r="L109" s="14"/>
      <c r="M109" s="15"/>
    </row>
    <row r="110" spans="1:16" ht="18.75" customHeight="1">
      <c r="A110" s="4"/>
      <c r="B110" s="20"/>
      <c r="C110" s="23"/>
      <c r="D110" s="24"/>
      <c r="E110" s="25"/>
      <c r="F110" s="9"/>
      <c r="G110" s="10"/>
      <c r="H110" s="11"/>
      <c r="I110" s="9"/>
      <c r="J110" s="12"/>
      <c r="K110" s="19"/>
      <c r="L110" s="66"/>
      <c r="M110" s="15"/>
    </row>
    <row r="111" spans="1:16" ht="18.75" customHeight="1">
      <c r="A111" s="4"/>
      <c r="B111" s="20"/>
      <c r="C111" s="23" t="s">
        <v>66</v>
      </c>
      <c r="D111" s="24"/>
      <c r="E111" s="25"/>
      <c r="F111" s="9"/>
      <c r="G111" s="10"/>
      <c r="H111" s="11"/>
      <c r="I111" s="9">
        <v>241056.71</v>
      </c>
      <c r="J111" s="12"/>
      <c r="K111" s="19"/>
      <c r="L111" s="14"/>
      <c r="M111" s="15"/>
    </row>
    <row r="112" spans="1:16" ht="18.75" customHeight="1">
      <c r="A112" s="4"/>
      <c r="B112" s="20"/>
      <c r="C112" s="23" t="s">
        <v>63</v>
      </c>
      <c r="D112" s="24"/>
      <c r="E112" s="25"/>
      <c r="F112" s="9"/>
      <c r="G112" s="10"/>
      <c r="H112" s="11"/>
      <c r="I112" s="9">
        <v>112605.16</v>
      </c>
      <c r="J112" s="12"/>
      <c r="K112" s="19"/>
      <c r="L112" s="14"/>
      <c r="M112" s="15"/>
    </row>
    <row r="113" spans="1:13" ht="18.75" customHeight="1">
      <c r="A113" s="4"/>
      <c r="B113" s="20"/>
      <c r="C113" s="23" t="s">
        <v>67</v>
      </c>
      <c r="D113" s="24"/>
      <c r="E113" s="25"/>
      <c r="F113" s="9"/>
      <c r="G113" s="10"/>
      <c r="H113" s="11"/>
      <c r="I113" s="37">
        <v>280984.59999999998</v>
      </c>
      <c r="J113" s="12"/>
      <c r="K113" s="19"/>
      <c r="L113" s="66"/>
      <c r="M113" s="15"/>
    </row>
    <row r="114" spans="1:13" ht="18.75" customHeight="1">
      <c r="A114" s="4"/>
      <c r="B114" s="20"/>
      <c r="C114" s="23" t="s">
        <v>65</v>
      </c>
      <c r="D114" s="24"/>
      <c r="E114" s="25"/>
      <c r="F114" s="9"/>
      <c r="G114" s="10"/>
      <c r="H114" s="11"/>
      <c r="I114" s="67">
        <v>52492.56</v>
      </c>
      <c r="J114" s="12"/>
      <c r="K114" s="19"/>
      <c r="L114" s="53"/>
      <c r="M114" s="15"/>
    </row>
    <row r="115" spans="1:13" ht="18.75" customHeight="1">
      <c r="A115" s="4"/>
      <c r="B115" s="20"/>
      <c r="C115" s="23"/>
      <c r="D115" s="24"/>
      <c r="E115" s="25"/>
      <c r="F115" s="9"/>
      <c r="G115" s="10"/>
      <c r="H115" s="11"/>
      <c r="I115" s="67"/>
      <c r="J115" s="12"/>
      <c r="K115" s="19"/>
      <c r="L115" s="53"/>
      <c r="M115" s="15"/>
    </row>
    <row r="116" spans="1:13" ht="18.75" customHeight="1">
      <c r="A116" s="4"/>
      <c r="B116" s="20"/>
      <c r="C116" s="27" t="s">
        <v>42</v>
      </c>
      <c r="D116" s="24"/>
      <c r="E116" s="25"/>
      <c r="F116" s="9"/>
      <c r="G116" s="10"/>
      <c r="H116" s="11"/>
      <c r="I116" s="32"/>
      <c r="J116" s="12"/>
      <c r="K116" s="19"/>
      <c r="L116" s="53"/>
      <c r="M116" s="15"/>
    </row>
    <row r="117" spans="1:13" ht="18.75" customHeight="1">
      <c r="A117" s="4"/>
      <c r="B117" s="20"/>
      <c r="C117" s="23" t="s">
        <v>62</v>
      </c>
      <c r="D117" s="24"/>
      <c r="E117" s="25"/>
      <c r="F117" s="9"/>
      <c r="G117" s="10"/>
      <c r="H117" s="11"/>
      <c r="I117" s="9">
        <v>241443.58</v>
      </c>
      <c r="J117" s="12"/>
      <c r="K117" s="19"/>
      <c r="L117" s="53"/>
      <c r="M117" s="15"/>
    </row>
    <row r="118" spans="1:13" ht="18.75" customHeight="1">
      <c r="A118" s="4"/>
      <c r="B118" s="20"/>
      <c r="C118" s="23" t="s">
        <v>63</v>
      </c>
      <c r="D118" s="24"/>
      <c r="E118" s="25"/>
      <c r="F118" s="9"/>
      <c r="G118" s="10"/>
      <c r="H118" s="11"/>
      <c r="I118" s="9">
        <v>83678.12</v>
      </c>
      <c r="J118" s="12"/>
      <c r="K118" s="19"/>
      <c r="L118" s="14"/>
      <c r="M118" s="15"/>
    </row>
    <row r="119" spans="1:13" ht="18.75" customHeight="1">
      <c r="A119" s="4"/>
      <c r="B119" s="20"/>
      <c r="C119" s="23" t="s">
        <v>64</v>
      </c>
      <c r="D119" s="24"/>
      <c r="E119" s="25"/>
      <c r="F119" s="9"/>
      <c r="G119" s="10"/>
      <c r="H119" s="11"/>
      <c r="I119" s="9">
        <v>312118.56</v>
      </c>
      <c r="J119" s="12"/>
      <c r="K119" s="19"/>
      <c r="L119" s="14"/>
      <c r="M119" s="15"/>
    </row>
    <row r="120" spans="1:13" ht="18.75" customHeight="1">
      <c r="A120" s="4"/>
      <c r="B120" s="20"/>
      <c r="C120" s="23" t="s">
        <v>65</v>
      </c>
      <c r="D120" s="24"/>
      <c r="E120" s="25"/>
      <c r="F120" s="9"/>
      <c r="G120" s="10"/>
      <c r="H120" s="11"/>
      <c r="I120" s="9">
        <v>21493.35</v>
      </c>
      <c r="J120" s="12"/>
      <c r="K120" s="19"/>
      <c r="L120" s="14"/>
      <c r="M120" s="15"/>
    </row>
    <row r="121" spans="1:13" ht="18.75" customHeight="1">
      <c r="A121" s="4"/>
      <c r="B121" s="20"/>
      <c r="C121" s="23"/>
      <c r="D121" s="24"/>
      <c r="E121" s="25"/>
      <c r="F121" s="9"/>
      <c r="G121" s="10"/>
      <c r="H121" s="11"/>
      <c r="I121" s="9"/>
      <c r="J121" s="12"/>
      <c r="K121" s="19"/>
      <c r="L121" s="14"/>
      <c r="M121" s="15"/>
    </row>
    <row r="122" spans="1:13" ht="18.75" customHeight="1">
      <c r="A122" s="4"/>
      <c r="B122" s="20"/>
      <c r="C122" s="23" t="s">
        <v>66</v>
      </c>
      <c r="D122" s="24"/>
      <c r="E122" s="25"/>
      <c r="F122" s="9"/>
      <c r="G122" s="10"/>
      <c r="H122" s="11"/>
      <c r="I122" s="9">
        <v>262481.98</v>
      </c>
      <c r="J122" s="12"/>
      <c r="K122" s="19"/>
      <c r="L122" s="14"/>
      <c r="M122" s="15"/>
    </row>
    <row r="123" spans="1:13" ht="18.75" customHeight="1">
      <c r="A123" s="4"/>
      <c r="B123" s="20"/>
      <c r="C123" s="23" t="s">
        <v>63</v>
      </c>
      <c r="D123" s="24"/>
      <c r="E123" s="25"/>
      <c r="F123" s="9"/>
      <c r="G123" s="10"/>
      <c r="H123" s="11"/>
      <c r="I123" s="9">
        <v>86902.88</v>
      </c>
      <c r="J123" s="12"/>
      <c r="K123" s="19"/>
      <c r="L123" s="14"/>
      <c r="M123" s="15"/>
    </row>
    <row r="124" spans="1:13" ht="18.75" customHeight="1">
      <c r="A124" s="4"/>
      <c r="B124" s="20"/>
      <c r="C124" s="23" t="s">
        <v>67</v>
      </c>
      <c r="D124" s="24"/>
      <c r="E124" s="25"/>
      <c r="F124" s="9"/>
      <c r="G124" s="10"/>
      <c r="H124" s="11"/>
      <c r="I124" s="9">
        <v>301274.65999999997</v>
      </c>
      <c r="J124" s="12"/>
      <c r="K124" s="19"/>
      <c r="L124" s="14"/>
      <c r="M124" s="15"/>
    </row>
    <row r="125" spans="1:13" ht="18.75" customHeight="1">
      <c r="A125" s="4"/>
      <c r="B125" s="20"/>
      <c r="C125" s="23" t="s">
        <v>65</v>
      </c>
      <c r="D125" s="24"/>
      <c r="E125" s="25"/>
      <c r="F125" s="9"/>
      <c r="G125" s="10"/>
      <c r="H125" s="11"/>
      <c r="I125" s="9">
        <v>15575.9</v>
      </c>
      <c r="J125" s="12"/>
      <c r="K125" s="19"/>
      <c r="L125" s="14"/>
      <c r="M125" s="15"/>
    </row>
    <row r="126" spans="1:13" ht="18.75" customHeight="1">
      <c r="A126" s="4"/>
      <c r="B126" s="20"/>
      <c r="C126" s="23"/>
      <c r="D126" s="24"/>
      <c r="E126" s="25"/>
      <c r="F126" s="9"/>
      <c r="G126" s="10"/>
      <c r="H126" s="11"/>
      <c r="I126" s="9"/>
      <c r="J126" s="12"/>
      <c r="K126" s="19"/>
      <c r="L126" s="14"/>
      <c r="M126" s="15"/>
    </row>
    <row r="127" spans="1:13" ht="18.75" customHeight="1">
      <c r="A127" s="4"/>
      <c r="B127" s="20"/>
      <c r="C127" s="27" t="s">
        <v>43</v>
      </c>
      <c r="D127" s="24"/>
      <c r="E127" s="25"/>
      <c r="F127" s="9"/>
      <c r="G127" s="10"/>
      <c r="H127" s="11"/>
      <c r="I127" s="9"/>
      <c r="J127" s="12"/>
      <c r="K127" s="19"/>
      <c r="L127" s="14"/>
      <c r="M127" s="15"/>
    </row>
    <row r="128" spans="1:13" ht="18.75" customHeight="1">
      <c r="A128" s="4"/>
      <c r="B128" s="20"/>
      <c r="C128" s="23" t="s">
        <v>62</v>
      </c>
      <c r="D128" s="24"/>
      <c r="E128" s="25"/>
      <c r="F128" s="9"/>
      <c r="G128" s="10"/>
      <c r="H128" s="11"/>
      <c r="I128" s="9">
        <v>100175.5</v>
      </c>
      <c r="J128" s="12"/>
      <c r="K128" s="19"/>
      <c r="L128" s="14"/>
      <c r="M128" s="15"/>
    </row>
    <row r="129" spans="1:18" ht="18.75" customHeight="1">
      <c r="A129" s="4"/>
      <c r="B129" s="20"/>
      <c r="C129" s="23" t="s">
        <v>64</v>
      </c>
      <c r="D129" s="24"/>
      <c r="E129" s="25"/>
      <c r="F129" s="9"/>
      <c r="G129" s="10"/>
      <c r="H129" s="11"/>
      <c r="I129" s="9">
        <v>53757</v>
      </c>
      <c r="J129" s="12"/>
      <c r="K129" s="19"/>
      <c r="L129" s="14"/>
      <c r="M129" s="15"/>
    </row>
    <row r="130" spans="1:18" ht="18.75" customHeight="1">
      <c r="A130" s="4"/>
      <c r="B130" s="20"/>
      <c r="C130" s="23" t="s">
        <v>66</v>
      </c>
      <c r="D130" s="24"/>
      <c r="E130" s="25"/>
      <c r="F130" s="9"/>
      <c r="G130" s="10"/>
      <c r="H130" s="11"/>
      <c r="I130" s="9">
        <v>111160.7</v>
      </c>
      <c r="J130" s="12"/>
      <c r="K130" s="19"/>
      <c r="L130" s="14"/>
      <c r="M130" s="15"/>
    </row>
    <row r="131" spans="1:18" ht="18.75" customHeight="1">
      <c r="A131" s="4"/>
      <c r="B131" s="20"/>
      <c r="C131" s="23" t="s">
        <v>67</v>
      </c>
      <c r="D131" s="24"/>
      <c r="E131" s="25"/>
      <c r="F131" s="9"/>
      <c r="G131" s="10"/>
      <c r="H131" s="11"/>
      <c r="I131" s="9">
        <v>40458</v>
      </c>
      <c r="J131" s="12"/>
      <c r="K131" s="19"/>
      <c r="L131" s="14"/>
      <c r="M131" s="15"/>
    </row>
    <row r="132" spans="1:18" ht="18.75" customHeight="1">
      <c r="A132" s="4"/>
      <c r="B132" s="20"/>
      <c r="C132" s="23"/>
      <c r="D132" s="24"/>
      <c r="E132" s="25"/>
      <c r="F132" s="9"/>
      <c r="G132" s="10"/>
      <c r="H132" s="11"/>
      <c r="I132" s="37"/>
      <c r="J132" s="12"/>
      <c r="K132" s="19"/>
      <c r="L132" s="14"/>
      <c r="M132" s="15"/>
    </row>
    <row r="133" spans="1:18" ht="18.75" customHeight="1">
      <c r="A133" s="4"/>
      <c r="B133" s="20"/>
      <c r="C133" s="23" t="s">
        <v>44</v>
      </c>
      <c r="D133" s="24"/>
      <c r="E133" s="25"/>
      <c r="F133" s="9"/>
      <c r="G133" s="10"/>
      <c r="H133" s="11"/>
      <c r="I133" s="32"/>
      <c r="J133" s="12"/>
      <c r="K133" s="19"/>
      <c r="L133" s="14"/>
      <c r="M133" s="15"/>
    </row>
    <row r="134" spans="1:18" ht="18.75" customHeight="1">
      <c r="A134" s="4"/>
      <c r="B134" s="20"/>
      <c r="C134" s="23" t="s">
        <v>68</v>
      </c>
      <c r="D134" s="24"/>
      <c r="E134" s="25"/>
      <c r="F134" s="9"/>
      <c r="G134" s="10"/>
      <c r="H134" s="11"/>
      <c r="I134" s="37">
        <v>41226.1</v>
      </c>
      <c r="J134" s="12"/>
      <c r="K134" s="19"/>
      <c r="L134" s="14"/>
      <c r="M134" s="15"/>
    </row>
    <row r="135" spans="1:18" ht="18.75" customHeight="1">
      <c r="A135" s="4"/>
      <c r="B135" s="20"/>
      <c r="C135" s="23"/>
      <c r="D135" s="24"/>
      <c r="E135" s="25"/>
      <c r="F135" s="9"/>
      <c r="G135" s="10"/>
      <c r="H135" s="11"/>
      <c r="I135" s="32"/>
      <c r="J135" s="12"/>
      <c r="K135" s="65"/>
      <c r="L135" s="14"/>
      <c r="M135" s="15"/>
    </row>
    <row r="136" spans="1:18" ht="18.75" customHeight="1">
      <c r="A136" s="4"/>
      <c r="B136" s="20"/>
      <c r="C136" s="27" t="s">
        <v>73</v>
      </c>
      <c r="D136" s="24"/>
      <c r="E136" s="25"/>
      <c r="F136" s="9"/>
      <c r="G136" s="10"/>
      <c r="H136" s="11"/>
      <c r="I136" s="32"/>
      <c r="J136" s="12"/>
      <c r="K136" s="13"/>
      <c r="L136" s="14"/>
      <c r="M136" s="15"/>
    </row>
    <row r="137" spans="1:18" ht="18.75" customHeight="1">
      <c r="A137" s="4"/>
      <c r="B137" s="20"/>
      <c r="C137" s="23" t="s">
        <v>74</v>
      </c>
      <c r="D137" s="24"/>
      <c r="E137" s="25"/>
      <c r="F137" s="9"/>
      <c r="G137" s="10"/>
      <c r="H137" s="11"/>
      <c r="I137" s="37">
        <v>1380</v>
      </c>
      <c r="J137" s="12"/>
      <c r="K137" s="13"/>
      <c r="L137" s="14"/>
      <c r="M137" s="15"/>
    </row>
    <row r="138" spans="1:18" ht="18.75" customHeight="1" thickBot="1">
      <c r="A138" s="4"/>
      <c r="B138" s="20"/>
      <c r="C138" s="23"/>
      <c r="D138" s="24"/>
      <c r="E138" s="25"/>
      <c r="F138" s="9"/>
      <c r="G138" s="10"/>
      <c r="H138" s="11"/>
      <c r="I138" s="40">
        <f>SUM(I107:I137)</f>
        <v>3645470.0200000005</v>
      </c>
      <c r="J138" s="9">
        <v>7.0000000000000007E-2</v>
      </c>
      <c r="K138" s="13"/>
      <c r="L138" s="14">
        <f>ROUND(I138*J138,2)</f>
        <v>255182.9</v>
      </c>
      <c r="M138" s="15"/>
      <c r="N138" s="126">
        <v>0.36849999999999999</v>
      </c>
      <c r="O138" s="16">
        <f>ROUND(L138*N138,2)</f>
        <v>94034.9</v>
      </c>
      <c r="P138" s="127">
        <f>L138-O138</f>
        <v>161148</v>
      </c>
    </row>
    <row r="139" spans="1:18" ht="18.75" customHeight="1" thickTop="1">
      <c r="A139" s="4"/>
      <c r="B139" s="20"/>
      <c r="C139" s="23"/>
      <c r="D139" s="24"/>
      <c r="E139" s="25"/>
      <c r="F139" s="9"/>
      <c r="G139" s="10"/>
      <c r="H139" s="11"/>
      <c r="I139" s="32"/>
      <c r="J139" s="12"/>
      <c r="K139" s="19"/>
      <c r="L139" s="14"/>
      <c r="M139" s="15"/>
    </row>
    <row r="140" spans="1:18" ht="18.75" customHeight="1">
      <c r="A140" s="4"/>
      <c r="B140" s="20"/>
      <c r="C140" s="23"/>
      <c r="D140" s="70"/>
      <c r="E140" s="25"/>
      <c r="F140" s="9"/>
      <c r="G140" s="10"/>
      <c r="H140" s="11"/>
      <c r="I140" s="67"/>
      <c r="J140" s="9"/>
      <c r="K140" s="19"/>
      <c r="L140" s="66"/>
      <c r="M140" s="15"/>
    </row>
    <row r="141" spans="1:18" ht="18.75" customHeight="1">
      <c r="A141" s="4"/>
      <c r="B141" s="20"/>
      <c r="C141" s="23"/>
      <c r="D141" s="33" t="s">
        <v>38</v>
      </c>
      <c r="E141" s="25"/>
      <c r="F141" s="9"/>
      <c r="G141" s="10"/>
      <c r="H141" s="11"/>
      <c r="I141" s="32"/>
      <c r="J141" s="12"/>
      <c r="K141" s="13"/>
      <c r="L141" s="63">
        <f>SUM(L107:L140)</f>
        <v>291380.63</v>
      </c>
      <c r="M141" s="15"/>
      <c r="N141" s="128"/>
      <c r="O141" s="129">
        <f>SUM(O107:O140)</f>
        <v>107362.9</v>
      </c>
      <c r="P141" s="130">
        <f>SUM(P107:P140)</f>
        <v>184017.73</v>
      </c>
    </row>
    <row r="142" spans="1:18" ht="18.75" customHeight="1">
      <c r="A142" s="4"/>
      <c r="B142" s="20"/>
      <c r="C142" s="23"/>
      <c r="D142" s="35" t="s">
        <v>39</v>
      </c>
      <c r="E142" s="36"/>
      <c r="F142" s="9"/>
      <c r="G142" s="10"/>
      <c r="H142" s="11"/>
      <c r="I142" s="9"/>
      <c r="J142" s="12"/>
      <c r="K142" s="19"/>
      <c r="L142" s="14">
        <f>L141</f>
        <v>291380.63</v>
      </c>
      <c r="M142" s="15"/>
      <c r="O142" s="16">
        <f>O141</f>
        <v>107362.9</v>
      </c>
      <c r="P142" s="127">
        <f>P141</f>
        <v>184017.73</v>
      </c>
      <c r="R142" s="127">
        <f>O142+P142</f>
        <v>291380.63</v>
      </c>
    </row>
    <row r="143" spans="1:18" ht="18.75" customHeight="1">
      <c r="A143" s="4"/>
      <c r="B143" s="20"/>
      <c r="C143" s="27" t="s">
        <v>86</v>
      </c>
      <c r="D143" s="70"/>
      <c r="E143" s="25"/>
      <c r="F143" s="9"/>
      <c r="G143" s="10"/>
      <c r="H143" s="11"/>
      <c r="I143" s="32"/>
      <c r="J143" s="9"/>
      <c r="K143" s="19"/>
      <c r="L143" s="14"/>
      <c r="M143" s="15"/>
    </row>
    <row r="144" spans="1:18" ht="18.75" customHeight="1">
      <c r="A144" s="4"/>
      <c r="B144" s="20"/>
      <c r="C144" s="72" t="s">
        <v>87</v>
      </c>
      <c r="D144" s="70"/>
      <c r="E144" s="25"/>
      <c r="F144" s="9"/>
      <c r="G144" s="10"/>
      <c r="H144" s="11"/>
      <c r="I144" s="32"/>
      <c r="J144" s="9"/>
      <c r="K144" s="19"/>
      <c r="L144" s="14"/>
      <c r="M144" s="15"/>
    </row>
    <row r="145" spans="1:18" ht="18.75" customHeight="1">
      <c r="A145" s="4">
        <v>3</v>
      </c>
      <c r="B145" s="20"/>
      <c r="C145" s="27" t="s">
        <v>89</v>
      </c>
      <c r="D145" s="70"/>
      <c r="E145" s="25"/>
      <c r="F145" s="9"/>
      <c r="G145" s="10"/>
      <c r="H145" s="11"/>
      <c r="I145" s="32"/>
      <c r="J145" s="9"/>
      <c r="K145" s="19"/>
      <c r="L145" s="14"/>
      <c r="M145" s="15"/>
      <c r="N145" s="126"/>
      <c r="O145" s="146"/>
      <c r="P145" s="127"/>
    </row>
    <row r="146" spans="1:18" ht="18.75" customHeight="1">
      <c r="A146" s="4"/>
      <c r="B146" s="20" t="s">
        <v>121</v>
      </c>
      <c r="C146" s="23" t="s">
        <v>122</v>
      </c>
      <c r="D146" s="70"/>
      <c r="E146" s="25"/>
      <c r="F146" s="9"/>
      <c r="G146" s="10"/>
      <c r="H146" s="11"/>
      <c r="I146" s="32"/>
      <c r="J146" s="9"/>
      <c r="K146" s="19"/>
      <c r="L146" s="14"/>
      <c r="M146" s="15"/>
      <c r="N146" s="126"/>
      <c r="O146" s="146"/>
      <c r="P146" s="127"/>
    </row>
    <row r="147" spans="1:18" ht="18.75" customHeight="1">
      <c r="A147" s="4"/>
      <c r="B147" s="20"/>
      <c r="C147" s="23" t="s">
        <v>123</v>
      </c>
      <c r="D147" s="70"/>
      <c r="E147" s="25"/>
      <c r="F147" s="9"/>
      <c r="G147" s="10"/>
      <c r="H147" s="11"/>
      <c r="I147" s="32"/>
      <c r="J147" s="9"/>
      <c r="K147" s="19"/>
      <c r="L147" s="14"/>
      <c r="M147" s="15"/>
      <c r="N147" s="126"/>
      <c r="O147" s="146"/>
      <c r="P147" s="127"/>
    </row>
    <row r="148" spans="1:18" ht="18.75" customHeight="1">
      <c r="A148" s="4"/>
      <c r="B148" s="20"/>
      <c r="C148" s="23" t="s">
        <v>124</v>
      </c>
      <c r="D148" s="70"/>
      <c r="E148" s="149">
        <v>2</v>
      </c>
      <c r="F148" s="9">
        <v>15</v>
      </c>
      <c r="G148" s="10">
        <v>2</v>
      </c>
      <c r="H148" s="11" t="s">
        <v>125</v>
      </c>
      <c r="I148" s="32">
        <f>ROUND(E148*F148*G148,2)</f>
        <v>60</v>
      </c>
      <c r="J148" s="9">
        <v>55.71</v>
      </c>
      <c r="K148" s="19">
        <f>ROUND(I148*J148,2)</f>
        <v>3342.6</v>
      </c>
      <c r="L148" s="14"/>
      <c r="M148" s="15"/>
      <c r="N148" s="126">
        <v>0.54979999999999996</v>
      </c>
      <c r="O148" s="146">
        <f>ROUND(K148*N148,2)</f>
        <v>1837.76</v>
      </c>
      <c r="P148" s="127">
        <f>K148-O148</f>
        <v>1504.84</v>
      </c>
      <c r="R148" s="146">
        <f>O148+P148</f>
        <v>3342.6</v>
      </c>
    </row>
    <row r="149" spans="1:18" ht="18.75" customHeight="1">
      <c r="A149" s="4"/>
      <c r="B149" s="20"/>
      <c r="C149" s="23"/>
      <c r="D149" s="70"/>
      <c r="E149" s="25"/>
      <c r="F149" s="9"/>
      <c r="G149" s="10"/>
      <c r="H149" s="11"/>
      <c r="I149" s="32"/>
      <c r="J149" s="9"/>
      <c r="K149" s="19"/>
      <c r="L149" s="14"/>
      <c r="M149" s="15"/>
      <c r="N149" s="126"/>
      <c r="O149" s="146"/>
      <c r="P149" s="127"/>
    </row>
    <row r="150" spans="1:18" ht="18.75" customHeight="1">
      <c r="A150" s="4"/>
      <c r="B150" s="20" t="s">
        <v>126</v>
      </c>
      <c r="C150" s="23" t="s">
        <v>127</v>
      </c>
      <c r="D150" s="70"/>
      <c r="E150" s="25"/>
      <c r="F150" s="9"/>
      <c r="G150" s="10"/>
      <c r="H150" s="11"/>
      <c r="I150" s="32"/>
      <c r="J150" s="9"/>
      <c r="K150" s="19"/>
      <c r="L150" s="14"/>
      <c r="M150" s="15"/>
      <c r="N150" s="126"/>
      <c r="O150" s="146"/>
      <c r="P150" s="127"/>
    </row>
    <row r="151" spans="1:18" ht="18.75" customHeight="1">
      <c r="A151" s="4"/>
      <c r="B151" s="20"/>
      <c r="C151" s="23" t="s">
        <v>128</v>
      </c>
      <c r="D151" s="70"/>
      <c r="E151" s="25"/>
      <c r="F151" s="9"/>
      <c r="G151" s="10"/>
      <c r="H151" s="11"/>
      <c r="I151" s="32"/>
      <c r="J151" s="9"/>
      <c r="K151" s="19"/>
      <c r="L151" s="14"/>
      <c r="M151" s="15"/>
      <c r="N151" s="126"/>
      <c r="O151" s="146"/>
      <c r="P151" s="127"/>
    </row>
    <row r="152" spans="1:18" ht="18.75" customHeight="1">
      <c r="A152" s="4"/>
      <c r="B152" s="20"/>
      <c r="C152" s="23" t="s">
        <v>129</v>
      </c>
      <c r="D152" s="70"/>
      <c r="E152" s="25"/>
      <c r="F152" s="9"/>
      <c r="G152" s="10"/>
      <c r="H152" s="11"/>
      <c r="I152" s="32"/>
      <c r="J152" s="9"/>
      <c r="K152" s="19"/>
      <c r="L152" s="14"/>
      <c r="M152" s="15"/>
      <c r="N152" s="126"/>
      <c r="O152" s="146"/>
      <c r="P152" s="127"/>
    </row>
    <row r="153" spans="1:18" ht="18.75" customHeight="1">
      <c r="A153" s="4"/>
      <c r="B153" s="20"/>
      <c r="C153" s="23" t="s">
        <v>130</v>
      </c>
      <c r="D153" s="150" t="s">
        <v>145</v>
      </c>
      <c r="E153" s="149">
        <f>F148</f>
        <v>15</v>
      </c>
      <c r="F153" s="9" t="s">
        <v>144</v>
      </c>
      <c r="G153" s="10">
        <v>8</v>
      </c>
      <c r="H153" s="11" t="s">
        <v>125</v>
      </c>
      <c r="I153" s="32">
        <f>ROUND(E153*G153,2)</f>
        <v>120</v>
      </c>
      <c r="J153" s="9">
        <v>89.68</v>
      </c>
      <c r="K153" s="19">
        <f>ROUND(I153*J153,2)</f>
        <v>10761.6</v>
      </c>
      <c r="L153" s="14"/>
      <c r="M153" s="15"/>
      <c r="N153" s="126">
        <v>0.34160000000000001</v>
      </c>
      <c r="O153" s="146">
        <f>ROUND(K153*N153,2)</f>
        <v>3676.16</v>
      </c>
      <c r="P153" s="127">
        <f>K153-O153</f>
        <v>7085.4400000000005</v>
      </c>
      <c r="R153" s="146">
        <f>O153+P153</f>
        <v>10761.6</v>
      </c>
    </row>
    <row r="154" spans="1:18" ht="18.75" customHeight="1">
      <c r="A154" s="4"/>
      <c r="B154" s="20"/>
      <c r="C154" s="23"/>
      <c r="D154" s="70"/>
      <c r="E154" s="25"/>
      <c r="F154" s="9"/>
      <c r="G154" s="10"/>
      <c r="H154" s="11"/>
      <c r="I154" s="32"/>
      <c r="J154" s="9"/>
      <c r="K154" s="19"/>
      <c r="L154" s="14"/>
      <c r="M154" s="15"/>
      <c r="N154" s="126"/>
      <c r="O154" s="146"/>
      <c r="P154" s="127"/>
    </row>
    <row r="155" spans="1:18" ht="18.75" customHeight="1">
      <c r="A155" s="4"/>
      <c r="B155" s="20" t="s">
        <v>131</v>
      </c>
      <c r="C155" s="23" t="s">
        <v>127</v>
      </c>
      <c r="D155" s="70"/>
      <c r="E155" s="25"/>
      <c r="F155" s="9"/>
      <c r="G155" s="10"/>
      <c r="H155" s="11"/>
      <c r="I155" s="32"/>
      <c r="J155" s="9"/>
      <c r="K155" s="19"/>
      <c r="L155" s="14"/>
      <c r="M155" s="15"/>
      <c r="N155" s="126"/>
      <c r="O155" s="146"/>
      <c r="P155" s="127"/>
    </row>
    <row r="156" spans="1:18" ht="18.75" customHeight="1">
      <c r="A156" s="4"/>
      <c r="B156" s="20"/>
      <c r="C156" s="23" t="s">
        <v>128</v>
      </c>
      <c r="D156" s="70"/>
      <c r="E156" s="25"/>
      <c r="F156" s="9"/>
      <c r="G156" s="10"/>
      <c r="H156" s="11"/>
      <c r="I156" s="32"/>
      <c r="J156" s="9"/>
      <c r="K156" s="19"/>
      <c r="L156" s="14"/>
      <c r="M156" s="15"/>
      <c r="N156" s="126"/>
      <c r="O156" s="146"/>
      <c r="P156" s="127"/>
    </row>
    <row r="157" spans="1:18" ht="18.75" customHeight="1">
      <c r="A157" s="4"/>
      <c r="B157" s="20"/>
      <c r="C157" s="23" t="s">
        <v>129</v>
      </c>
      <c r="D157" s="70"/>
      <c r="E157" s="25"/>
      <c r="F157" s="9"/>
      <c r="G157" s="10"/>
      <c r="H157" s="11"/>
      <c r="I157" s="32"/>
      <c r="J157" s="9"/>
      <c r="K157" s="19"/>
      <c r="L157" s="14"/>
      <c r="M157" s="15"/>
      <c r="N157" s="126"/>
      <c r="O157" s="146"/>
      <c r="P157" s="127"/>
    </row>
    <row r="158" spans="1:18" ht="18.75" customHeight="1">
      <c r="A158" s="4"/>
      <c r="B158" s="20"/>
      <c r="C158" s="23" t="s">
        <v>132</v>
      </c>
      <c r="D158" s="150" t="s">
        <v>145</v>
      </c>
      <c r="E158" s="149">
        <f>F148</f>
        <v>15</v>
      </c>
      <c r="F158" s="9" t="s">
        <v>144</v>
      </c>
      <c r="G158" s="10">
        <v>8</v>
      </c>
      <c r="H158" s="11" t="s">
        <v>125</v>
      </c>
      <c r="I158" s="32">
        <f>ROUND(E158*G158,2)</f>
        <v>120</v>
      </c>
      <c r="J158" s="9">
        <v>115.72</v>
      </c>
      <c r="K158" s="19">
        <f>ROUND(I158*J158,2)</f>
        <v>13886.4</v>
      </c>
      <c r="L158" s="14"/>
      <c r="M158" s="15"/>
      <c r="N158" s="126">
        <v>0.26469999999999999</v>
      </c>
      <c r="O158" s="146">
        <f>ROUND(K158*N158,2)</f>
        <v>3675.73</v>
      </c>
      <c r="P158" s="127">
        <f>K158-O158</f>
        <v>10210.67</v>
      </c>
      <c r="R158" s="146">
        <f>O158+P158</f>
        <v>13886.4</v>
      </c>
    </row>
    <row r="159" spans="1:18" ht="18.75" customHeight="1">
      <c r="A159" s="4"/>
      <c r="B159" s="20"/>
      <c r="C159" s="23"/>
      <c r="D159" s="70"/>
      <c r="E159" s="25"/>
      <c r="F159" s="9"/>
      <c r="G159" s="10"/>
      <c r="H159" s="11"/>
      <c r="I159" s="32"/>
      <c r="J159" s="9"/>
      <c r="K159" s="19"/>
      <c r="L159" s="14"/>
      <c r="M159" s="15"/>
      <c r="N159" s="126"/>
      <c r="O159" s="146"/>
      <c r="P159" s="127"/>
    </row>
    <row r="160" spans="1:18" ht="18.75" customHeight="1">
      <c r="A160" s="4"/>
      <c r="B160" s="20" t="s">
        <v>133</v>
      </c>
      <c r="C160" s="23" t="s">
        <v>134</v>
      </c>
      <c r="D160" s="70"/>
      <c r="E160" s="25"/>
      <c r="F160" s="9"/>
      <c r="G160" s="10"/>
      <c r="H160" s="11"/>
      <c r="I160" s="32"/>
      <c r="J160" s="9"/>
      <c r="K160" s="19"/>
      <c r="L160" s="14"/>
      <c r="M160" s="15"/>
      <c r="N160" s="126"/>
      <c r="O160" s="146"/>
      <c r="P160" s="127"/>
    </row>
    <row r="161" spans="1:18" ht="18.75" customHeight="1">
      <c r="A161" s="4"/>
      <c r="B161" s="20"/>
      <c r="C161" s="23" t="s">
        <v>135</v>
      </c>
      <c r="D161" s="70"/>
      <c r="E161" s="25"/>
      <c r="F161" s="9"/>
      <c r="G161" s="10"/>
      <c r="H161" s="11"/>
      <c r="I161" s="32"/>
      <c r="J161" s="9"/>
      <c r="K161" s="19"/>
      <c r="L161" s="14"/>
      <c r="M161" s="15"/>
      <c r="N161" s="126"/>
      <c r="O161" s="146"/>
      <c r="P161" s="127"/>
    </row>
    <row r="162" spans="1:18" ht="18.75" customHeight="1">
      <c r="A162" s="4"/>
      <c r="B162" s="20"/>
      <c r="C162" s="23" t="s">
        <v>136</v>
      </c>
      <c r="D162" s="150" t="s">
        <v>145</v>
      </c>
      <c r="E162" s="149">
        <f>F148</f>
        <v>15</v>
      </c>
      <c r="F162" s="9" t="s">
        <v>144</v>
      </c>
      <c r="G162" s="10">
        <v>8</v>
      </c>
      <c r="H162" s="11" t="s">
        <v>125</v>
      </c>
      <c r="I162" s="32">
        <f>ROUND(E162*G162,2)</f>
        <v>120</v>
      </c>
      <c r="J162" s="9">
        <v>100.8</v>
      </c>
      <c r="K162" s="65">
        <f>ROUND(I162*J162,2)</f>
        <v>12096</v>
      </c>
      <c r="L162" s="14"/>
      <c r="M162" s="15"/>
      <c r="N162" s="126">
        <v>0.3039</v>
      </c>
      <c r="O162" s="146">
        <f>ROUND(K162*N162,2)</f>
        <v>3675.97</v>
      </c>
      <c r="P162" s="127">
        <f>K162-O162</f>
        <v>8420.0300000000007</v>
      </c>
      <c r="R162" s="146">
        <f>O162+P162</f>
        <v>12096</v>
      </c>
    </row>
    <row r="163" spans="1:18" ht="18.75" customHeight="1">
      <c r="A163" s="4"/>
      <c r="B163" s="20"/>
      <c r="C163" s="23"/>
      <c r="D163" s="70"/>
      <c r="E163" s="25"/>
      <c r="F163" s="9"/>
      <c r="G163" s="10"/>
      <c r="H163" s="11"/>
      <c r="I163" s="32"/>
      <c r="J163" s="9"/>
      <c r="K163" s="19"/>
      <c r="L163" s="14"/>
      <c r="M163" s="15"/>
      <c r="N163" s="126"/>
      <c r="O163" s="146"/>
      <c r="P163" s="127"/>
    </row>
    <row r="164" spans="1:18" ht="18.75" customHeight="1">
      <c r="A164" s="4"/>
      <c r="B164" s="20" t="s">
        <v>137</v>
      </c>
      <c r="C164" s="23" t="s">
        <v>138</v>
      </c>
      <c r="D164" s="150" t="s">
        <v>145</v>
      </c>
      <c r="E164" s="149">
        <f>F148</f>
        <v>15</v>
      </c>
      <c r="F164" s="9" t="s">
        <v>144</v>
      </c>
      <c r="G164" s="10">
        <v>8</v>
      </c>
      <c r="H164" s="11" t="s">
        <v>125</v>
      </c>
      <c r="I164" s="32">
        <f>ROUND(E164*G164,2)</f>
        <v>120</v>
      </c>
      <c r="J164" s="9">
        <v>35.979999999999997</v>
      </c>
      <c r="K164" s="65">
        <f>ROUND(I164*J164,2)</f>
        <v>4317.6000000000004</v>
      </c>
      <c r="L164" s="14"/>
      <c r="M164" s="15"/>
      <c r="N164" s="126">
        <v>0.79049999999999998</v>
      </c>
      <c r="O164" s="146">
        <f>ROUND(K164*N164,2)</f>
        <v>3413.06</v>
      </c>
      <c r="P164" s="127">
        <f>K164-O164</f>
        <v>904.54000000000042</v>
      </c>
      <c r="R164" s="146">
        <f>O164+P164</f>
        <v>4317.6000000000004</v>
      </c>
    </row>
    <row r="165" spans="1:18" ht="18.75" customHeight="1">
      <c r="A165" s="4"/>
      <c r="B165" s="20"/>
      <c r="C165" s="23"/>
      <c r="D165" s="70"/>
      <c r="E165" s="25"/>
      <c r="F165" s="9"/>
      <c r="G165" s="10"/>
      <c r="H165" s="11"/>
      <c r="I165" s="32"/>
      <c r="J165" s="9"/>
      <c r="K165" s="19"/>
      <c r="L165" s="14"/>
      <c r="M165" s="15"/>
      <c r="N165" s="126"/>
      <c r="O165" s="146"/>
      <c r="P165" s="127"/>
    </row>
    <row r="166" spans="1:18" ht="18.75" customHeight="1">
      <c r="A166" s="4"/>
      <c r="B166" s="147" t="s">
        <v>139</v>
      </c>
      <c r="C166" s="23" t="s">
        <v>140</v>
      </c>
      <c r="D166" s="70"/>
      <c r="E166" s="25"/>
      <c r="F166" s="9"/>
      <c r="G166" s="10"/>
      <c r="H166" s="11" t="s">
        <v>141</v>
      </c>
      <c r="I166" s="32">
        <v>100</v>
      </c>
      <c r="J166" s="9">
        <v>20</v>
      </c>
      <c r="K166" s="13">
        <f>ROUND(I166*J166,2)</f>
        <v>2000</v>
      </c>
      <c r="L166" s="14"/>
      <c r="M166" s="15"/>
      <c r="N166" s="126">
        <v>0.28000000000000003</v>
      </c>
      <c r="O166" s="146">
        <f>ROUND(K166*N166,2)</f>
        <v>560</v>
      </c>
      <c r="P166" s="127">
        <f>K166-O166</f>
        <v>1440</v>
      </c>
      <c r="R166" s="146">
        <f>O166+P166</f>
        <v>2000</v>
      </c>
    </row>
    <row r="167" spans="1:18" ht="18.75" customHeight="1">
      <c r="A167" s="4"/>
      <c r="B167" s="20"/>
      <c r="C167" s="23"/>
      <c r="D167" s="70"/>
      <c r="E167" s="25"/>
      <c r="F167" s="9"/>
      <c r="G167" s="10"/>
      <c r="H167" s="11"/>
      <c r="I167" s="32"/>
      <c r="J167" s="9"/>
      <c r="K167" s="19"/>
      <c r="L167" s="14"/>
      <c r="M167" s="15"/>
      <c r="N167" s="126"/>
      <c r="O167" s="146"/>
      <c r="P167" s="127"/>
    </row>
    <row r="168" spans="1:18" ht="18.75" customHeight="1">
      <c r="A168" s="4"/>
      <c r="B168" s="147" t="s">
        <v>139</v>
      </c>
      <c r="C168" s="23" t="s">
        <v>142</v>
      </c>
      <c r="D168" s="70"/>
      <c r="E168" s="25"/>
      <c r="F168" s="9"/>
      <c r="G168" s="10"/>
      <c r="H168" s="11" t="s">
        <v>143</v>
      </c>
      <c r="I168" s="32">
        <f>ROUND((I166*3%)*800,2)</f>
        <v>2400</v>
      </c>
      <c r="J168" s="9">
        <v>0.2</v>
      </c>
      <c r="K168" s="53">
        <f>ROUND(I168*J168,2)</f>
        <v>480</v>
      </c>
      <c r="L168" s="14"/>
      <c r="M168" s="15"/>
      <c r="N168" s="126">
        <v>0.25</v>
      </c>
      <c r="O168" s="146">
        <f>ROUND(K168*N168,2)</f>
        <v>120</v>
      </c>
      <c r="P168" s="127">
        <f>K168-O168</f>
        <v>360</v>
      </c>
      <c r="R168" s="146">
        <f>O168+P168</f>
        <v>480</v>
      </c>
    </row>
    <row r="169" spans="1:18" ht="18.75" customHeight="1" thickBot="1">
      <c r="A169" s="4"/>
      <c r="B169" s="20"/>
      <c r="C169" s="23"/>
      <c r="D169" s="70"/>
      <c r="E169" s="25"/>
      <c r="F169" s="9"/>
      <c r="G169" s="10"/>
      <c r="H169" s="11"/>
      <c r="I169" s="32"/>
      <c r="J169" s="9"/>
      <c r="K169" s="148">
        <f>SUM(K148:K168)</f>
        <v>46884.2</v>
      </c>
      <c r="L169" s="14">
        <f>K169</f>
        <v>46884.2</v>
      </c>
      <c r="M169" s="15"/>
      <c r="N169" s="126"/>
      <c r="O169" s="146"/>
      <c r="P169" s="127"/>
    </row>
    <row r="170" spans="1:18" ht="18.75" customHeight="1" thickTop="1">
      <c r="A170" s="4">
        <v>4</v>
      </c>
      <c r="B170" s="20"/>
      <c r="C170" s="27" t="s">
        <v>90</v>
      </c>
      <c r="D170" s="70"/>
      <c r="E170" s="25"/>
      <c r="F170" s="9"/>
      <c r="G170" s="10"/>
      <c r="H170" s="11"/>
      <c r="I170" s="32"/>
      <c r="J170" s="9"/>
      <c r="K170" s="65"/>
      <c r="L170" s="14"/>
      <c r="M170" s="15"/>
      <c r="N170" s="126"/>
      <c r="O170" s="146"/>
      <c r="P170" s="127"/>
    </row>
    <row r="171" spans="1:18" ht="18.75" customHeight="1">
      <c r="A171" s="4"/>
      <c r="B171" s="20" t="s">
        <v>133</v>
      </c>
      <c r="C171" s="23" t="s">
        <v>134</v>
      </c>
      <c r="D171" s="70"/>
      <c r="E171" s="25"/>
      <c r="F171" s="9"/>
      <c r="G171" s="10"/>
      <c r="H171" s="11"/>
      <c r="I171" s="32"/>
      <c r="J171" s="9"/>
      <c r="K171" s="13"/>
      <c r="L171" s="14"/>
      <c r="M171" s="15"/>
      <c r="N171" s="126"/>
      <c r="O171" s="146"/>
      <c r="P171" s="127"/>
    </row>
    <row r="172" spans="1:18" ht="18.75" customHeight="1">
      <c r="A172" s="4"/>
      <c r="B172" s="20"/>
      <c r="C172" s="23" t="s">
        <v>135</v>
      </c>
      <c r="D172" s="70"/>
      <c r="E172" s="25"/>
      <c r="F172" s="9"/>
      <c r="G172" s="10"/>
      <c r="H172" s="11"/>
      <c r="I172" s="32"/>
      <c r="J172" s="9"/>
      <c r="K172" s="19"/>
      <c r="L172" s="14"/>
      <c r="M172" s="15"/>
      <c r="N172" s="126"/>
      <c r="O172" s="146"/>
      <c r="P172" s="127"/>
    </row>
    <row r="173" spans="1:18" ht="18.75" customHeight="1">
      <c r="A173" s="4"/>
      <c r="B173" s="20"/>
      <c r="C173" s="23" t="s">
        <v>136</v>
      </c>
      <c r="D173" s="150" t="s">
        <v>145</v>
      </c>
      <c r="E173" s="149">
        <v>3</v>
      </c>
      <c r="F173" s="9" t="s">
        <v>144</v>
      </c>
      <c r="G173" s="10">
        <v>8</v>
      </c>
      <c r="H173" s="11" t="s">
        <v>125</v>
      </c>
      <c r="I173" s="32">
        <f>ROUND(E173*G173,2)</f>
        <v>24</v>
      </c>
      <c r="J173" s="9">
        <v>100.8</v>
      </c>
      <c r="K173" s="65">
        <f>ROUND(I173*J173,2)</f>
        <v>2419.1999999999998</v>
      </c>
      <c r="L173" s="14"/>
      <c r="M173" s="15"/>
      <c r="N173" s="126">
        <v>0.3039</v>
      </c>
      <c r="O173" s="146">
        <f>ROUND(K173*N173,2)</f>
        <v>735.19</v>
      </c>
      <c r="P173" s="127">
        <f>K173-O173</f>
        <v>1684.0099999999998</v>
      </c>
      <c r="R173" s="146">
        <f>O173+P173</f>
        <v>2419.1999999999998</v>
      </c>
    </row>
    <row r="174" spans="1:18" ht="18.75" customHeight="1">
      <c r="A174" s="4"/>
      <c r="B174" s="20"/>
      <c r="C174" s="23"/>
      <c r="D174" s="70"/>
      <c r="E174" s="25"/>
      <c r="F174" s="9"/>
      <c r="G174" s="10"/>
      <c r="H174" s="11"/>
      <c r="I174" s="32"/>
      <c r="J174" s="9"/>
      <c r="K174" s="13"/>
      <c r="L174" s="14"/>
      <c r="M174" s="15"/>
      <c r="N174" s="126"/>
      <c r="O174" s="146"/>
      <c r="P174" s="127"/>
    </row>
    <row r="175" spans="1:18" ht="18.75" customHeight="1">
      <c r="A175" s="4"/>
      <c r="B175" s="147" t="s">
        <v>139</v>
      </c>
      <c r="C175" s="23" t="s">
        <v>146</v>
      </c>
      <c r="D175" s="70"/>
      <c r="E175" s="25"/>
      <c r="F175" s="9"/>
      <c r="G175" s="10"/>
      <c r="H175" s="11"/>
      <c r="I175" s="32"/>
      <c r="J175" s="9"/>
      <c r="K175" s="53"/>
      <c r="L175" s="14"/>
      <c r="M175" s="15"/>
      <c r="N175" s="126"/>
      <c r="O175" s="146"/>
      <c r="P175" s="127"/>
    </row>
    <row r="176" spans="1:18" ht="18.75" customHeight="1">
      <c r="A176" s="4"/>
      <c r="B176" s="20"/>
      <c r="C176" s="23"/>
      <c r="D176" s="33" t="s">
        <v>38</v>
      </c>
      <c r="E176" s="25"/>
      <c r="F176" s="9"/>
      <c r="G176" s="10"/>
      <c r="H176" s="11"/>
      <c r="I176" s="32"/>
      <c r="J176" s="12"/>
      <c r="K176" s="63">
        <f>SUM(K173:K175)</f>
        <v>2419.1999999999998</v>
      </c>
      <c r="L176" s="63">
        <f>SUM(L142:L175)</f>
        <v>338264.83</v>
      </c>
      <c r="M176" s="15"/>
      <c r="N176" s="128"/>
      <c r="O176" s="129">
        <f>SUM(O142:O175)</f>
        <v>125056.76999999999</v>
      </c>
      <c r="P176" s="130">
        <f>SUM(P142:P175)</f>
        <v>215627.26000000004</v>
      </c>
    </row>
    <row r="177" spans="1:18" ht="18.75" customHeight="1">
      <c r="A177" s="4"/>
      <c r="B177" s="20"/>
      <c r="C177" s="23"/>
      <c r="D177" s="35" t="s">
        <v>39</v>
      </c>
      <c r="E177" s="36"/>
      <c r="F177" s="9"/>
      <c r="G177" s="10"/>
      <c r="H177" s="11"/>
      <c r="I177" s="9"/>
      <c r="J177" s="12"/>
      <c r="K177" s="19">
        <f>K176</f>
        <v>2419.1999999999998</v>
      </c>
      <c r="L177" s="14">
        <f>L176</f>
        <v>338264.83</v>
      </c>
      <c r="M177" s="15"/>
      <c r="O177" s="16">
        <f>O176</f>
        <v>125056.76999999999</v>
      </c>
      <c r="P177" s="127">
        <f>P176</f>
        <v>215627.26000000004</v>
      </c>
      <c r="R177" s="127">
        <f>O177+P177</f>
        <v>340684.03</v>
      </c>
    </row>
    <row r="178" spans="1:18" ht="18.75" customHeight="1">
      <c r="A178" s="4"/>
      <c r="B178" s="20"/>
      <c r="C178" s="23" t="s">
        <v>128</v>
      </c>
      <c r="D178" s="70"/>
      <c r="E178" s="25"/>
      <c r="F178" s="9"/>
      <c r="G178" s="10"/>
      <c r="H178" s="11"/>
      <c r="I178" s="32"/>
      <c r="J178" s="9"/>
      <c r="K178" s="13"/>
      <c r="L178" s="14"/>
      <c r="M178" s="15"/>
      <c r="N178" s="126"/>
      <c r="O178" s="146"/>
      <c r="P178" s="127"/>
    </row>
    <row r="179" spans="1:18" ht="18.75" customHeight="1">
      <c r="A179" s="4"/>
      <c r="B179" s="20"/>
      <c r="C179" s="23" t="s">
        <v>129</v>
      </c>
      <c r="D179" s="70"/>
      <c r="E179" s="25"/>
      <c r="F179" s="9"/>
      <c r="G179" s="10"/>
      <c r="H179" s="11"/>
      <c r="I179" s="32"/>
      <c r="J179" s="9"/>
      <c r="K179" s="13"/>
      <c r="L179" s="14"/>
      <c r="M179" s="15"/>
      <c r="N179" s="126"/>
      <c r="O179" s="146"/>
      <c r="P179" s="127"/>
    </row>
    <row r="180" spans="1:18" ht="18.75" customHeight="1">
      <c r="A180" s="4"/>
      <c r="B180" s="20"/>
      <c r="C180" s="23" t="s">
        <v>130</v>
      </c>
      <c r="D180" s="150" t="s">
        <v>145</v>
      </c>
      <c r="E180" s="149">
        <v>3</v>
      </c>
      <c r="F180" s="9" t="s">
        <v>144</v>
      </c>
      <c r="G180" s="10">
        <v>8</v>
      </c>
      <c r="H180" s="11" t="s">
        <v>125</v>
      </c>
      <c r="I180" s="32">
        <f>ROUND(E180*G180,2)</f>
        <v>24</v>
      </c>
      <c r="J180" s="9">
        <v>220</v>
      </c>
      <c r="K180" s="19">
        <f>ROUND(I180*J180,2)</f>
        <v>5280</v>
      </c>
      <c r="L180" s="14"/>
      <c r="M180" s="15"/>
      <c r="N180" s="126">
        <v>0.28549999999999998</v>
      </c>
      <c r="O180" s="146">
        <f>ROUND(K180*N180,2)</f>
        <v>1507.44</v>
      </c>
      <c r="P180" s="127">
        <f>K180-O180</f>
        <v>3772.56</v>
      </c>
      <c r="R180" s="146">
        <f>O180+P180</f>
        <v>5280</v>
      </c>
    </row>
    <row r="181" spans="1:18" ht="18.75" customHeight="1">
      <c r="A181" s="4"/>
      <c r="B181" s="20"/>
      <c r="C181" s="23"/>
      <c r="D181" s="70"/>
      <c r="E181" s="25"/>
      <c r="F181" s="9"/>
      <c r="G181" s="10"/>
      <c r="H181" s="11"/>
      <c r="I181" s="32"/>
      <c r="J181" s="9"/>
      <c r="K181" s="13"/>
      <c r="L181" s="14"/>
      <c r="M181" s="15"/>
      <c r="N181" s="126"/>
      <c r="O181" s="146"/>
      <c r="P181" s="127"/>
    </row>
    <row r="182" spans="1:18" ht="18.75" customHeight="1">
      <c r="A182" s="4"/>
      <c r="B182" s="20" t="s">
        <v>156</v>
      </c>
      <c r="C182" s="23" t="s">
        <v>148</v>
      </c>
      <c r="D182" s="70"/>
      <c r="E182" s="25"/>
      <c r="F182" s="9"/>
      <c r="G182" s="10"/>
      <c r="H182" s="11"/>
      <c r="I182" s="32"/>
      <c r="J182" s="9"/>
      <c r="K182" s="65"/>
      <c r="L182" s="14"/>
      <c r="M182" s="15"/>
      <c r="N182" s="126"/>
      <c r="O182" s="146"/>
      <c r="P182" s="127"/>
    </row>
    <row r="183" spans="1:18" ht="18.75" customHeight="1">
      <c r="A183" s="4"/>
      <c r="B183" s="20"/>
      <c r="C183" s="23" t="s">
        <v>149</v>
      </c>
      <c r="D183" s="70"/>
      <c r="E183" s="25"/>
      <c r="F183" s="9"/>
      <c r="G183" s="10"/>
      <c r="H183" s="11"/>
      <c r="I183" s="32"/>
      <c r="J183" s="9"/>
      <c r="K183" s="13"/>
      <c r="L183" s="14"/>
      <c r="M183" s="15"/>
      <c r="N183" s="126"/>
      <c r="O183" s="146"/>
      <c r="P183" s="127"/>
    </row>
    <row r="184" spans="1:18" ht="18.75" customHeight="1">
      <c r="A184" s="4"/>
      <c r="B184" s="20"/>
      <c r="C184" s="23" t="s">
        <v>155</v>
      </c>
      <c r="D184" s="150" t="s">
        <v>145</v>
      </c>
      <c r="E184" s="149">
        <v>3</v>
      </c>
      <c r="F184" s="9">
        <v>2</v>
      </c>
      <c r="G184" s="10">
        <v>8</v>
      </c>
      <c r="H184" s="11" t="s">
        <v>125</v>
      </c>
      <c r="I184" s="32">
        <f>ROUND(E184*F184*G184,2)</f>
        <v>48</v>
      </c>
      <c r="J184" s="9">
        <v>41.43</v>
      </c>
      <c r="K184" s="19">
        <f>ROUND(I184*J184,2)</f>
        <v>1988.64</v>
      </c>
      <c r="L184" s="14"/>
      <c r="M184" s="15"/>
      <c r="N184" s="126">
        <v>0.73929999999999996</v>
      </c>
      <c r="O184" s="146">
        <f>ROUND(K184*N184,2)</f>
        <v>1470.2</v>
      </c>
      <c r="P184" s="127">
        <f>K184-O184</f>
        <v>518.44000000000005</v>
      </c>
      <c r="R184" s="146">
        <f>O184+P184</f>
        <v>1988.64</v>
      </c>
    </row>
    <row r="185" spans="1:18" ht="18.75" customHeight="1">
      <c r="A185" s="4"/>
      <c r="B185" s="20"/>
      <c r="C185" s="23"/>
      <c r="D185" s="70"/>
      <c r="E185" s="25"/>
      <c r="F185" s="9"/>
      <c r="G185" s="10"/>
      <c r="H185" s="11"/>
      <c r="I185" s="32"/>
      <c r="J185" s="9"/>
      <c r="K185" s="13"/>
      <c r="L185" s="14"/>
      <c r="M185" s="15"/>
      <c r="N185" s="126"/>
      <c r="O185" s="146"/>
      <c r="P185" s="127"/>
    </row>
    <row r="186" spans="1:18" ht="18.75" customHeight="1">
      <c r="A186" s="4"/>
      <c r="B186" s="20" t="s">
        <v>137</v>
      </c>
      <c r="C186" s="23" t="s">
        <v>138</v>
      </c>
      <c r="D186" s="150" t="s">
        <v>145</v>
      </c>
      <c r="E186" s="149">
        <v>3</v>
      </c>
      <c r="F186" s="9" t="s">
        <v>144</v>
      </c>
      <c r="G186" s="10">
        <v>8</v>
      </c>
      <c r="H186" s="11" t="s">
        <v>125</v>
      </c>
      <c r="I186" s="32">
        <f>ROUND(E186*G186,2)</f>
        <v>24</v>
      </c>
      <c r="J186" s="9">
        <v>35.979999999999997</v>
      </c>
      <c r="K186" s="65">
        <f>ROUND(I186*J186,2)</f>
        <v>863.52</v>
      </c>
      <c r="L186" s="14"/>
      <c r="M186" s="15"/>
      <c r="N186" s="126">
        <v>0.79049999999999998</v>
      </c>
      <c r="O186" s="146">
        <f>ROUND(K186*N186,2)</f>
        <v>682.61</v>
      </c>
      <c r="P186" s="127">
        <f>K186-O186</f>
        <v>180.90999999999997</v>
      </c>
      <c r="R186" s="146">
        <f>O186+P186</f>
        <v>863.52</v>
      </c>
    </row>
    <row r="187" spans="1:18" ht="18.75" customHeight="1" thickBot="1">
      <c r="A187" s="4"/>
      <c r="B187" s="20"/>
      <c r="C187" s="23"/>
      <c r="D187" s="70"/>
      <c r="E187" s="25"/>
      <c r="F187" s="9"/>
      <c r="G187" s="10"/>
      <c r="H187" s="11"/>
      <c r="I187" s="32"/>
      <c r="J187" s="9"/>
      <c r="K187" s="148">
        <f>SUM(K177:K186)</f>
        <v>10551.36</v>
      </c>
      <c r="L187" s="14">
        <f>K187</f>
        <v>10551.36</v>
      </c>
      <c r="M187" s="15"/>
      <c r="N187" s="126"/>
      <c r="O187" s="146"/>
      <c r="P187" s="127"/>
    </row>
    <row r="188" spans="1:18" ht="18.75" customHeight="1" thickTop="1">
      <c r="A188" s="4">
        <v>5</v>
      </c>
      <c r="B188" s="20"/>
      <c r="C188" s="27" t="s">
        <v>162</v>
      </c>
      <c r="D188" s="70"/>
      <c r="E188" s="25"/>
      <c r="F188" s="9"/>
      <c r="G188" s="10"/>
      <c r="H188" s="11"/>
      <c r="I188" s="32"/>
      <c r="J188" s="9"/>
      <c r="K188" s="13"/>
      <c r="L188" s="14"/>
      <c r="M188" s="15"/>
      <c r="N188" s="126"/>
      <c r="O188" s="146"/>
      <c r="P188" s="127"/>
    </row>
    <row r="189" spans="1:18" ht="18.75" customHeight="1">
      <c r="A189" s="4"/>
      <c r="B189" s="20"/>
      <c r="C189" s="27"/>
      <c r="D189" s="70"/>
      <c r="E189" s="25"/>
      <c r="F189" s="9"/>
      <c r="G189" s="10"/>
      <c r="H189" s="11"/>
      <c r="I189" s="32"/>
      <c r="J189" s="9"/>
      <c r="K189" s="13"/>
      <c r="L189" s="14"/>
      <c r="M189" s="15"/>
      <c r="N189" s="126"/>
      <c r="O189" s="146"/>
      <c r="P189" s="127"/>
    </row>
    <row r="190" spans="1:18" ht="18.75" customHeight="1">
      <c r="A190" s="4"/>
      <c r="B190" s="20" t="s">
        <v>131</v>
      </c>
      <c r="C190" s="23" t="s">
        <v>127</v>
      </c>
      <c r="D190" s="70"/>
      <c r="E190" s="25"/>
      <c r="F190" s="9"/>
      <c r="G190" s="10"/>
      <c r="H190" s="11"/>
      <c r="I190" s="32"/>
      <c r="J190" s="9"/>
      <c r="K190" s="13"/>
      <c r="L190" s="14"/>
      <c r="M190" s="15"/>
      <c r="N190" s="126"/>
      <c r="O190" s="146"/>
      <c r="P190" s="127"/>
    </row>
    <row r="191" spans="1:18" ht="18.75" customHeight="1">
      <c r="A191" s="4"/>
      <c r="B191" s="20"/>
      <c r="C191" s="23" t="s">
        <v>128</v>
      </c>
      <c r="D191" s="70"/>
      <c r="E191" s="25"/>
      <c r="F191" s="9"/>
      <c r="G191" s="10"/>
      <c r="H191" s="11"/>
      <c r="I191" s="32"/>
      <c r="J191" s="9"/>
      <c r="K191" s="13"/>
      <c r="L191" s="14"/>
      <c r="M191" s="15"/>
      <c r="N191" s="126"/>
      <c r="O191" s="146"/>
      <c r="P191" s="127"/>
    </row>
    <row r="192" spans="1:18" ht="18.75" customHeight="1">
      <c r="A192" s="4"/>
      <c r="B192" s="20"/>
      <c r="C192" s="23" t="s">
        <v>129</v>
      </c>
      <c r="D192" s="70"/>
      <c r="E192" s="25"/>
      <c r="F192" s="9"/>
      <c r="G192" s="10"/>
      <c r="H192" s="11"/>
      <c r="I192" s="32"/>
      <c r="J192" s="9"/>
      <c r="K192" s="13"/>
      <c r="L192" s="14"/>
      <c r="M192" s="15"/>
      <c r="N192" s="126"/>
      <c r="O192" s="146"/>
      <c r="P192" s="127"/>
    </row>
    <row r="193" spans="1:18" ht="18.75" customHeight="1">
      <c r="A193" s="4"/>
      <c r="B193" s="20"/>
      <c r="C193" s="23" t="s">
        <v>132</v>
      </c>
      <c r="D193" s="150" t="s">
        <v>145</v>
      </c>
      <c r="E193" s="149">
        <v>8</v>
      </c>
      <c r="F193" s="9" t="s">
        <v>144</v>
      </c>
      <c r="G193" s="10">
        <v>8</v>
      </c>
      <c r="H193" s="11" t="s">
        <v>125</v>
      </c>
      <c r="I193" s="32">
        <f>ROUND(E193*G193,2)</f>
        <v>64</v>
      </c>
      <c r="J193" s="9">
        <v>115.72</v>
      </c>
      <c r="K193" s="19">
        <f>ROUND(I193*J193,2)</f>
        <v>7406.08</v>
      </c>
      <c r="L193" s="14"/>
      <c r="M193" s="15"/>
      <c r="N193" s="126">
        <v>0.26469999999999999</v>
      </c>
      <c r="O193" s="146">
        <f>ROUND(K193*N193,2)</f>
        <v>1960.39</v>
      </c>
      <c r="P193" s="127">
        <f>K193-O193</f>
        <v>5445.69</v>
      </c>
      <c r="R193" s="146">
        <f>O193+P193</f>
        <v>7406.08</v>
      </c>
    </row>
    <row r="194" spans="1:18" ht="18.75" customHeight="1">
      <c r="A194" s="4"/>
      <c r="B194" s="20"/>
      <c r="C194" s="23"/>
      <c r="D194" s="70"/>
      <c r="E194" s="25"/>
      <c r="F194" s="9"/>
      <c r="G194" s="10"/>
      <c r="H194" s="11"/>
      <c r="I194" s="32"/>
      <c r="J194" s="9"/>
      <c r="K194" s="19"/>
      <c r="L194" s="14"/>
      <c r="M194" s="15"/>
      <c r="N194" s="126"/>
      <c r="O194" s="146"/>
      <c r="P194" s="127"/>
    </row>
    <row r="195" spans="1:18" ht="18.75" customHeight="1">
      <c r="A195" s="4"/>
      <c r="B195" s="20" t="s">
        <v>151</v>
      </c>
      <c r="C195" s="23" t="s">
        <v>152</v>
      </c>
      <c r="D195" s="70"/>
      <c r="E195" s="25"/>
      <c r="F195" s="9"/>
      <c r="G195" s="10"/>
      <c r="H195" s="11"/>
      <c r="I195" s="32"/>
      <c r="J195" s="9"/>
      <c r="K195" s="19"/>
      <c r="L195" s="14"/>
      <c r="M195" s="15"/>
      <c r="N195" s="126"/>
      <c r="O195" s="146"/>
      <c r="P195" s="127"/>
    </row>
    <row r="196" spans="1:18" ht="18.75" customHeight="1">
      <c r="A196" s="4"/>
      <c r="B196" s="20"/>
      <c r="C196" s="23" t="s">
        <v>153</v>
      </c>
      <c r="D196" s="70"/>
      <c r="E196" s="25"/>
      <c r="F196" s="9"/>
      <c r="G196" s="10"/>
      <c r="H196" s="11"/>
      <c r="I196" s="32"/>
      <c r="J196" s="9"/>
      <c r="K196" s="19"/>
      <c r="L196" s="14"/>
      <c r="M196" s="15"/>
      <c r="N196" s="126"/>
      <c r="O196" s="146"/>
      <c r="P196" s="127"/>
    </row>
    <row r="197" spans="1:18" ht="18.75" customHeight="1">
      <c r="A197" s="4"/>
      <c r="B197" s="20"/>
      <c r="C197" s="23" t="s">
        <v>154</v>
      </c>
      <c r="D197" s="150" t="s">
        <v>145</v>
      </c>
      <c r="E197" s="149">
        <v>8</v>
      </c>
      <c r="F197" s="9">
        <v>1</v>
      </c>
      <c r="G197" s="10">
        <v>8</v>
      </c>
      <c r="H197" s="11" t="s">
        <v>125</v>
      </c>
      <c r="I197" s="32">
        <f>ROUND(E197*F197*G197,2)</f>
        <v>64</v>
      </c>
      <c r="J197" s="9">
        <v>5.16</v>
      </c>
      <c r="K197" s="19">
        <f>ROUND(I197*J197,2)</f>
        <v>330.24</v>
      </c>
      <c r="L197" s="14"/>
      <c r="M197" s="15"/>
      <c r="N197" s="126">
        <v>0</v>
      </c>
      <c r="O197" s="146">
        <f>ROUND(K197*N197,2)</f>
        <v>0</v>
      </c>
      <c r="P197" s="127">
        <f>K197-O197</f>
        <v>330.24</v>
      </c>
      <c r="R197" s="146">
        <f>O197+P197</f>
        <v>330.24</v>
      </c>
    </row>
    <row r="198" spans="1:18" ht="18.75" customHeight="1">
      <c r="A198" s="4"/>
      <c r="B198" s="20"/>
      <c r="C198" s="23"/>
      <c r="D198" s="70"/>
      <c r="E198" s="25"/>
      <c r="F198" s="9"/>
      <c r="G198" s="10"/>
      <c r="H198" s="11"/>
      <c r="I198" s="32"/>
      <c r="J198" s="9"/>
      <c r="K198" s="19"/>
      <c r="L198" s="14"/>
      <c r="M198" s="15"/>
      <c r="N198" s="126"/>
      <c r="O198" s="146"/>
      <c r="P198" s="127"/>
    </row>
    <row r="199" spans="1:18" ht="18.75" customHeight="1">
      <c r="A199" s="4"/>
      <c r="B199" s="20" t="s">
        <v>147</v>
      </c>
      <c r="C199" s="23" t="s">
        <v>148</v>
      </c>
      <c r="D199" s="70"/>
      <c r="E199" s="25"/>
      <c r="F199" s="9"/>
      <c r="G199" s="10"/>
      <c r="H199" s="11"/>
      <c r="I199" s="32"/>
      <c r="J199" s="9"/>
      <c r="K199" s="65"/>
      <c r="L199" s="14"/>
      <c r="M199" s="15"/>
      <c r="N199" s="126"/>
      <c r="O199" s="146"/>
      <c r="P199" s="127"/>
    </row>
    <row r="200" spans="1:18" ht="18.75" customHeight="1">
      <c r="A200" s="4"/>
      <c r="B200" s="20"/>
      <c r="C200" s="23" t="s">
        <v>149</v>
      </c>
      <c r="D200" s="70"/>
      <c r="E200" s="25"/>
      <c r="F200" s="9"/>
      <c r="G200" s="10"/>
      <c r="H200" s="11"/>
      <c r="I200" s="32"/>
      <c r="J200" s="9"/>
      <c r="K200" s="13"/>
      <c r="L200" s="14"/>
      <c r="M200" s="15"/>
      <c r="N200" s="126"/>
      <c r="O200" s="146"/>
      <c r="P200" s="127"/>
    </row>
    <row r="201" spans="1:18" ht="18.75" customHeight="1">
      <c r="A201" s="4"/>
      <c r="B201" s="20"/>
      <c r="C201" s="23" t="s">
        <v>150</v>
      </c>
      <c r="D201" s="150" t="s">
        <v>145</v>
      </c>
      <c r="E201" s="149">
        <v>8</v>
      </c>
      <c r="F201" s="9">
        <v>2</v>
      </c>
      <c r="G201" s="10">
        <v>8</v>
      </c>
      <c r="H201" s="11" t="s">
        <v>125</v>
      </c>
      <c r="I201" s="32">
        <f>ROUND(E201*F201*G201,2)</f>
        <v>128</v>
      </c>
      <c r="J201" s="9">
        <v>42.87</v>
      </c>
      <c r="K201" s="19">
        <f>ROUND(I201*J201,2)</f>
        <v>5487.36</v>
      </c>
      <c r="L201" s="14"/>
      <c r="M201" s="15"/>
      <c r="N201" s="126">
        <v>0.71450000000000002</v>
      </c>
      <c r="O201" s="146">
        <f>ROUND(K201*N201,2)</f>
        <v>3920.72</v>
      </c>
      <c r="P201" s="127">
        <f>K201-O201</f>
        <v>1566.6399999999999</v>
      </c>
      <c r="R201" s="146">
        <f>O201+P201</f>
        <v>5487.36</v>
      </c>
    </row>
    <row r="202" spans="1:18" ht="18.75" customHeight="1">
      <c r="A202" s="4"/>
      <c r="B202" s="20"/>
      <c r="C202" s="23"/>
      <c r="D202" s="70"/>
      <c r="E202" s="25"/>
      <c r="F202" s="9"/>
      <c r="G202" s="10"/>
      <c r="H202" s="11"/>
      <c r="I202" s="32"/>
      <c r="J202" s="9"/>
      <c r="K202" s="19"/>
      <c r="L202" s="14"/>
      <c r="M202" s="15"/>
      <c r="N202" s="126"/>
      <c r="O202" s="146"/>
      <c r="P202" s="127"/>
    </row>
    <row r="203" spans="1:18" ht="18.75" customHeight="1">
      <c r="A203" s="4"/>
      <c r="B203" s="20" t="s">
        <v>157</v>
      </c>
      <c r="C203" s="23" t="s">
        <v>158</v>
      </c>
      <c r="D203" s="70"/>
      <c r="E203" s="25"/>
      <c r="F203" s="9"/>
      <c r="G203" s="10"/>
      <c r="H203" s="11"/>
      <c r="I203" s="32"/>
      <c r="J203" s="9"/>
      <c r="K203" s="19"/>
      <c r="L203" s="14"/>
      <c r="M203" s="15"/>
      <c r="N203" s="126"/>
      <c r="O203" s="146"/>
      <c r="P203" s="127"/>
    </row>
    <row r="204" spans="1:18" ht="18.75" customHeight="1">
      <c r="A204" s="4"/>
      <c r="B204" s="20"/>
      <c r="C204" s="23" t="s">
        <v>159</v>
      </c>
      <c r="D204" s="70"/>
      <c r="E204" s="25"/>
      <c r="F204" s="9"/>
      <c r="G204" s="10"/>
      <c r="H204" s="11"/>
      <c r="I204" s="32"/>
      <c r="J204" s="9"/>
      <c r="K204" s="19"/>
      <c r="L204" s="14"/>
      <c r="M204" s="15"/>
      <c r="N204" s="126"/>
      <c r="O204" s="146"/>
      <c r="P204" s="127"/>
    </row>
    <row r="205" spans="1:18" ht="18.75" customHeight="1">
      <c r="A205" s="4"/>
      <c r="B205" s="20"/>
      <c r="C205" s="23" t="s">
        <v>160</v>
      </c>
      <c r="D205" s="70"/>
      <c r="E205" s="25"/>
      <c r="F205" s="9"/>
      <c r="G205" s="10"/>
      <c r="H205" s="11"/>
      <c r="I205" s="32"/>
      <c r="J205" s="9"/>
      <c r="K205" s="19"/>
      <c r="L205" s="14"/>
      <c r="M205" s="15"/>
      <c r="N205" s="126"/>
      <c r="O205" s="146"/>
      <c r="P205" s="127"/>
    </row>
    <row r="206" spans="1:18" ht="18.75" customHeight="1">
      <c r="A206" s="4"/>
      <c r="B206" s="20"/>
      <c r="C206" s="23" t="s">
        <v>161</v>
      </c>
      <c r="D206" s="150" t="s">
        <v>145</v>
      </c>
      <c r="E206" s="149">
        <v>8</v>
      </c>
      <c r="F206" s="9" t="s">
        <v>144</v>
      </c>
      <c r="G206" s="10">
        <v>8</v>
      </c>
      <c r="H206" s="11" t="s">
        <v>125</v>
      </c>
      <c r="I206" s="32">
        <f>ROUND(E206*G206,2)</f>
        <v>64</v>
      </c>
      <c r="J206" s="9">
        <v>84.46</v>
      </c>
      <c r="K206" s="19">
        <f>ROUND(I206*J206,2)</f>
        <v>5405.44</v>
      </c>
      <c r="L206" s="14"/>
      <c r="M206" s="15"/>
      <c r="N206" s="126">
        <v>0.36259999999999998</v>
      </c>
      <c r="O206" s="146">
        <f>ROUND(K206*N206,2)</f>
        <v>1960.01</v>
      </c>
      <c r="P206" s="127">
        <f>K206-O206</f>
        <v>3445.4299999999994</v>
      </c>
      <c r="R206" s="146">
        <f>O206+P206</f>
        <v>5405.44</v>
      </c>
    </row>
    <row r="207" spans="1:18" ht="18.75" customHeight="1" thickBot="1">
      <c r="A207" s="4"/>
      <c r="B207" s="20"/>
      <c r="C207" s="23"/>
      <c r="D207" s="70"/>
      <c r="E207" s="25"/>
      <c r="F207" s="9"/>
      <c r="G207" s="10"/>
      <c r="H207" s="11"/>
      <c r="I207" s="32"/>
      <c r="J207" s="9"/>
      <c r="K207" s="148">
        <f>SUM(K193:K206)</f>
        <v>18629.12</v>
      </c>
      <c r="L207" s="14">
        <f>K207</f>
        <v>18629.12</v>
      </c>
      <c r="M207" s="15"/>
      <c r="N207" s="126"/>
      <c r="O207" s="146"/>
      <c r="P207" s="127"/>
    </row>
    <row r="208" spans="1:18" ht="18.75" customHeight="1" thickTop="1">
      <c r="A208" s="4"/>
      <c r="B208" s="20"/>
      <c r="C208" s="23"/>
      <c r="D208" s="35" t="s">
        <v>93</v>
      </c>
      <c r="E208" s="25"/>
      <c r="F208" s="9"/>
      <c r="G208" s="10"/>
      <c r="H208" s="11"/>
      <c r="I208" s="9"/>
      <c r="J208" s="12"/>
      <c r="K208" s="151" t="s">
        <v>94</v>
      </c>
      <c r="L208" s="74">
        <f>SUM(L177:L207)</f>
        <v>367445.31</v>
      </c>
      <c r="M208" s="15"/>
      <c r="O208" s="144">
        <f>SUM(O177:O207)</f>
        <v>136558.13999999998</v>
      </c>
      <c r="P208" s="145">
        <f>SUM(P177:P207)</f>
        <v>230887.17000000004</v>
      </c>
      <c r="R208" s="127">
        <f>O208+P208</f>
        <v>367445.31000000006</v>
      </c>
    </row>
    <row r="209" spans="1:13" ht="18.75" customHeight="1">
      <c r="A209" s="56"/>
      <c r="B209" s="57"/>
      <c r="C209" s="97"/>
      <c r="D209" s="78"/>
      <c r="E209" s="79"/>
      <c r="F209" s="98"/>
      <c r="G209" s="99"/>
      <c r="H209" s="100"/>
      <c r="I209" s="98"/>
      <c r="J209" s="105"/>
      <c r="K209" s="106"/>
      <c r="L209" s="103"/>
      <c r="M209" s="104"/>
    </row>
    <row r="210" spans="1:13" ht="18.75" customHeight="1">
      <c r="A210" s="56"/>
      <c r="B210" s="57"/>
      <c r="C210" s="97"/>
      <c r="D210" s="78"/>
      <c r="E210" s="79"/>
      <c r="F210" s="98"/>
      <c r="G210" s="99"/>
      <c r="H210" s="100"/>
      <c r="I210" s="98"/>
      <c r="J210" s="105"/>
      <c r="K210" s="106"/>
      <c r="L210" s="103"/>
      <c r="M210" s="104"/>
    </row>
    <row r="211" spans="1:13" ht="19.5" thickBot="1">
      <c r="A211" s="109"/>
      <c r="B211" s="110"/>
      <c r="C211" s="111"/>
      <c r="D211" s="112"/>
      <c r="E211" s="113"/>
      <c r="F211" s="114"/>
      <c r="G211" s="115"/>
      <c r="H211" s="116"/>
      <c r="I211" s="114"/>
      <c r="J211" s="117"/>
      <c r="K211" s="118"/>
      <c r="L211" s="119"/>
      <c r="M211" s="120"/>
    </row>
    <row r="212" spans="1:13" ht="19.5" thickTop="1">
      <c r="D212" s="121"/>
      <c r="E212" s="122"/>
      <c r="I212" s="124"/>
      <c r="J212" s="125"/>
      <c r="K212" s="125"/>
      <c r="L212" s="16"/>
    </row>
    <row r="213" spans="1:13">
      <c r="D213" s="121"/>
      <c r="E213" s="122"/>
      <c r="I213" s="124"/>
      <c r="J213" s="125"/>
      <c r="K213" s="125"/>
      <c r="L213" s="16"/>
    </row>
    <row r="214" spans="1:13">
      <c r="D214" s="121"/>
      <c r="E214" s="122"/>
      <c r="I214" s="124"/>
      <c r="J214" s="125"/>
      <c r="K214" s="125"/>
      <c r="L214" s="16"/>
    </row>
    <row r="215" spans="1:13">
      <c r="D215" s="121"/>
      <c r="E215" s="122"/>
      <c r="I215" s="124"/>
      <c r="J215" s="125"/>
      <c r="K215" s="125"/>
      <c r="L215" s="16"/>
    </row>
    <row r="216" spans="1:13">
      <c r="D216" s="121"/>
      <c r="E216" s="122"/>
      <c r="I216" s="124"/>
      <c r="J216" s="125"/>
      <c r="K216" s="125"/>
      <c r="L216" s="16"/>
    </row>
    <row r="217" spans="1:13">
      <c r="D217" s="121"/>
      <c r="E217" s="122"/>
      <c r="I217" s="124"/>
      <c r="J217" s="125"/>
      <c r="K217" s="125"/>
      <c r="L217" s="16"/>
    </row>
    <row r="218" spans="1:13">
      <c r="D218" s="121"/>
      <c r="E218" s="122"/>
      <c r="I218" s="124"/>
      <c r="J218" s="125"/>
      <c r="K218" s="125"/>
      <c r="L218" s="16"/>
    </row>
    <row r="219" spans="1:13">
      <c r="D219" s="121"/>
      <c r="E219" s="122"/>
      <c r="I219" s="124"/>
      <c r="J219" s="125"/>
      <c r="K219" s="125"/>
      <c r="L219" s="16"/>
    </row>
    <row r="220" spans="1:13">
      <c r="D220" s="121"/>
      <c r="E220" s="122"/>
      <c r="I220" s="124"/>
      <c r="J220" s="125"/>
      <c r="K220" s="125"/>
      <c r="L220" s="16"/>
    </row>
    <row r="221" spans="1:13">
      <c r="D221" s="121"/>
      <c r="E221" s="122"/>
      <c r="I221" s="124"/>
      <c r="J221" s="125"/>
      <c r="K221" s="125"/>
      <c r="L221" s="16"/>
    </row>
    <row r="222" spans="1:13">
      <c r="D222" s="121"/>
      <c r="E222" s="122"/>
      <c r="I222" s="124"/>
      <c r="J222" s="125"/>
      <c r="K222" s="125"/>
      <c r="L222" s="16"/>
    </row>
    <row r="223" spans="1:13">
      <c r="I223" s="124"/>
      <c r="J223" s="125"/>
      <c r="K223" s="125"/>
      <c r="L223" s="16"/>
    </row>
    <row r="224" spans="1:13">
      <c r="I224" s="124"/>
      <c r="J224" s="125"/>
      <c r="K224" s="125"/>
      <c r="L224" s="16"/>
    </row>
    <row r="225" spans="9:12">
      <c r="I225" s="124"/>
      <c r="J225" s="125"/>
      <c r="K225" s="125"/>
      <c r="L225" s="16"/>
    </row>
  </sheetData>
  <mergeCells count="13">
    <mergeCell ref="A1:A2"/>
    <mergeCell ref="B1:B2"/>
    <mergeCell ref="C1:D1"/>
    <mergeCell ref="E1:E2"/>
    <mergeCell ref="F1:F2"/>
    <mergeCell ref="C2:D2"/>
    <mergeCell ref="G1:G2"/>
    <mergeCell ref="N1:N2"/>
    <mergeCell ref="H1:H2"/>
    <mergeCell ref="I1:I2"/>
    <mergeCell ref="J1:J2"/>
    <mergeCell ref="K1:L1"/>
    <mergeCell ref="M1:M2"/>
  </mergeCells>
  <printOptions horizontalCentered="1"/>
  <pageMargins left="0.23622047244094491" right="0.23622047244094491" top="0.55118110236220474" bottom="0.55118110236220474" header="0.31496062992125984" footer="0.31496062992125984"/>
  <pageSetup paperSize="9" scale="70" orientation="landscape" r:id="rId1"/>
  <headerFooter alignWithMargins="0">
    <oddHeader>&amp;L&amp;"Calibri,Normale"&amp;12&amp;K000000A.I.PO&amp;R&amp;"Calibri,Normale"&amp;12&amp;K000000MODENA</oddHeader>
    <oddFooter xml:space="preserve">&amp;L&amp;"Calibri,Normale"&amp;11&amp;K000000Manutenzione arginature e Cassa fiume Panaro - C. Naviglio e Cavi Argine e MInutara&amp;C&amp;P&amp;R&amp;"Calibri,Normale"&amp;11&amp;K000000PT_MO_2 </oddFooter>
  </headerFooter>
  <rowBreaks count="3" manualBreakCount="3">
    <brk id="36" max="16383" man="1"/>
    <brk id="71" max="16383" man="1"/>
    <brk id="10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BCEF1-4E6D-46B9-9DA0-98101D84F4F9}">
  <dimension ref="B7:N33"/>
  <sheetViews>
    <sheetView topLeftCell="A4" workbookViewId="0">
      <selection activeCell="H20" sqref="H20"/>
    </sheetView>
  </sheetViews>
  <sheetFormatPr defaultRowHeight="15"/>
  <cols>
    <col min="1" max="1" width="5.125" style="131" customWidth="1"/>
    <col min="2" max="2" width="14.875" style="131" customWidth="1"/>
    <col min="3" max="6" width="9" style="131"/>
    <col min="7" max="7" width="11.5" style="131" customWidth="1"/>
    <col min="8" max="8" width="10.125" style="132" bestFit="1" customWidth="1"/>
    <col min="9" max="9" width="6.625" style="131" customWidth="1"/>
    <col min="10" max="10" width="8.375" style="131" customWidth="1"/>
    <col min="11" max="11" width="14.625" style="131" customWidth="1"/>
    <col min="12" max="12" width="9.25" style="131" customWidth="1"/>
    <col min="13" max="13" width="11.125" style="131" customWidth="1"/>
    <col min="14" max="14" width="10.875" style="131" customWidth="1"/>
    <col min="15" max="16384" width="9" style="131"/>
  </cols>
  <sheetData>
    <row r="7" spans="2:13" ht="45" customHeight="1">
      <c r="B7" s="217" t="s">
        <v>103</v>
      </c>
      <c r="C7" s="217"/>
      <c r="D7" s="217"/>
      <c r="E7" s="217"/>
      <c r="F7" s="217"/>
      <c r="G7" s="217"/>
      <c r="H7" s="217"/>
    </row>
    <row r="8" spans="2:13" ht="30.75" customHeight="1">
      <c r="B8" s="218" t="s">
        <v>104</v>
      </c>
      <c r="C8" s="218"/>
      <c r="D8" s="218"/>
      <c r="E8" s="218"/>
      <c r="F8" s="218"/>
      <c r="G8" s="218"/>
      <c r="H8" s="218"/>
    </row>
    <row r="9" spans="2:13">
      <c r="K9" s="133">
        <v>0.16039999999999999</v>
      </c>
    </row>
    <row r="10" spans="2:13">
      <c r="K10" s="134">
        <v>190000</v>
      </c>
    </row>
    <row r="11" spans="2:13">
      <c r="B11" s="131" t="s">
        <v>105</v>
      </c>
      <c r="H11" s="132">
        <f>'PTI_MO_2 (2)'!L208</f>
        <v>367445.31</v>
      </c>
      <c r="K11" s="132">
        <f>H11*0.025</f>
        <v>9186.1327500000007</v>
      </c>
    </row>
    <row r="12" spans="2:13">
      <c r="B12" s="131" t="s">
        <v>106</v>
      </c>
      <c r="H12" s="135">
        <v>4750</v>
      </c>
      <c r="K12" s="136">
        <v>2.5000000000000001E-2</v>
      </c>
      <c r="M12" s="137">
        <f>ROUND(H11*K12,2)</f>
        <v>9186.1299999999992</v>
      </c>
    </row>
    <row r="13" spans="2:13" ht="15.75" thickBot="1">
      <c r="B13" s="138" t="s">
        <v>107</v>
      </c>
      <c r="H13" s="139">
        <f>SUM(H11:H12)</f>
        <v>372195.31</v>
      </c>
      <c r="K13" s="137">
        <v>0.6</v>
      </c>
      <c r="M13" s="131">
        <f>ROUND((H13*K13)/1000,2)</f>
        <v>223.32</v>
      </c>
    </row>
    <row r="14" spans="2:13" ht="15.75" thickTop="1">
      <c r="K14" s="132"/>
    </row>
    <row r="15" spans="2:13">
      <c r="K15" s="132"/>
    </row>
    <row r="16" spans="2:13">
      <c r="B16" s="138" t="s">
        <v>108</v>
      </c>
      <c r="K16" s="132"/>
    </row>
    <row r="17" spans="2:14">
      <c r="B17" s="131" t="s">
        <v>109</v>
      </c>
      <c r="H17" s="132">
        <f>ROUND(H13*22%,2)</f>
        <v>81882.97</v>
      </c>
      <c r="M17" s="132"/>
    </row>
    <row r="18" spans="2:14">
      <c r="B18" s="131" t="s">
        <v>110</v>
      </c>
      <c r="H18" s="132">
        <v>250</v>
      </c>
      <c r="K18" s="132"/>
      <c r="M18" s="132"/>
    </row>
    <row r="19" spans="2:14">
      <c r="B19" s="152" t="s">
        <v>163</v>
      </c>
      <c r="H19" s="132">
        <f>ROUND(H13*2%,2)</f>
        <v>7443.91</v>
      </c>
      <c r="K19" s="132"/>
      <c r="M19" s="132">
        <v>4003.92</v>
      </c>
      <c r="N19" s="132">
        <f>ROUND(H13*0.02*0.8,2)</f>
        <v>5955.12</v>
      </c>
    </row>
    <row r="20" spans="2:14">
      <c r="B20" s="131" t="s">
        <v>111</v>
      </c>
      <c r="H20" s="132">
        <v>5126.28</v>
      </c>
      <c r="K20" s="132"/>
      <c r="M20" s="131">
        <v>5209.63</v>
      </c>
      <c r="N20" s="132">
        <v>5126.28</v>
      </c>
    </row>
    <row r="21" spans="2:14">
      <c r="B21" s="131" t="s">
        <v>112</v>
      </c>
      <c r="H21" s="132">
        <v>225</v>
      </c>
      <c r="K21" s="132"/>
      <c r="M21" s="132"/>
    </row>
    <row r="22" spans="2:14">
      <c r="B22" s="131" t="s">
        <v>113</v>
      </c>
      <c r="H22" s="132">
        <v>2500</v>
      </c>
      <c r="K22" s="132"/>
      <c r="M22" s="132"/>
    </row>
    <row r="23" spans="2:14">
      <c r="B23" s="131" t="s">
        <v>114</v>
      </c>
      <c r="H23" s="135"/>
      <c r="K23" s="132">
        <f>4750-H23</f>
        <v>4750</v>
      </c>
    </row>
    <row r="24" spans="2:14" ht="15.75" thickBot="1">
      <c r="B24" s="140" t="s">
        <v>115</v>
      </c>
      <c r="H24" s="139">
        <f>SUM(H17:H23)</f>
        <v>97428.160000000003</v>
      </c>
      <c r="K24" s="132"/>
      <c r="M24" s="132"/>
    </row>
    <row r="25" spans="2:14" ht="15.75" thickTop="1">
      <c r="B25" s="140"/>
      <c r="K25" s="132"/>
      <c r="M25" s="132"/>
    </row>
    <row r="26" spans="2:14" ht="15.75" thickBot="1">
      <c r="G26" s="141" t="s">
        <v>116</v>
      </c>
      <c r="H26" s="142">
        <f>H13+H24</f>
        <v>469623.47</v>
      </c>
      <c r="J26" s="132"/>
      <c r="K26" s="143">
        <f>250000-H26</f>
        <v>-219623.46999999997</v>
      </c>
    </row>
    <row r="27" spans="2:14" ht="15.75" thickTop="1"/>
    <row r="28" spans="2:14">
      <c r="H28" s="132">
        <v>250000</v>
      </c>
    </row>
    <row r="29" spans="2:14">
      <c r="B29" s="131" t="s">
        <v>117</v>
      </c>
    </row>
    <row r="31" spans="2:14">
      <c r="B31" s="131" t="s">
        <v>118</v>
      </c>
    </row>
    <row r="32" spans="2:14">
      <c r="B32" s="131" t="s">
        <v>119</v>
      </c>
    </row>
    <row r="33" spans="2:2">
      <c r="B33" s="131" t="s">
        <v>120</v>
      </c>
    </row>
  </sheetData>
  <mergeCells count="2">
    <mergeCell ref="B7:H7"/>
    <mergeCell ref="B8:H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E36DA-BAF5-4CB1-A4D2-1EB17A2BBB67}">
  <dimension ref="A1:U122"/>
  <sheetViews>
    <sheetView view="pageBreakPreview" zoomScale="85" zoomScaleNormal="85" zoomScaleSheetLayoutView="85" workbookViewId="0">
      <pane ySplit="2" topLeftCell="A67" activePane="bottomLeft" state="frozen"/>
      <selection pane="bottomLeft" activeCell="O97" sqref="O97"/>
    </sheetView>
  </sheetViews>
  <sheetFormatPr defaultColWidth="9.375" defaultRowHeight="18.75"/>
  <cols>
    <col min="1" max="1" width="4.25" style="16" bestFit="1" customWidth="1"/>
    <col min="2" max="2" width="9.25" style="16" customWidth="1"/>
    <col min="3" max="3" width="46.5" style="16" customWidth="1"/>
    <col min="4" max="4" width="3.625" style="16" customWidth="1"/>
    <col min="5" max="5" width="11.125" style="16" customWidth="1"/>
    <col min="6" max="6" width="11" style="16" customWidth="1"/>
    <col min="7" max="7" width="10" style="16" customWidth="1"/>
    <col min="8" max="8" width="7.875" style="123" customWidth="1"/>
    <col min="9" max="9" width="14.125" style="16" customWidth="1"/>
    <col min="10" max="10" width="10.5" style="16" customWidth="1"/>
    <col min="11" max="11" width="15.375" style="16" customWidth="1"/>
    <col min="12" max="12" width="15" style="125" customWidth="1"/>
    <col min="13" max="13" width="22.125" style="16" customWidth="1"/>
    <col min="14" max="14" width="13.375" style="16" customWidth="1"/>
    <col min="15" max="15" width="13.25" style="16" customWidth="1"/>
    <col min="16" max="16" width="14.625" style="16" customWidth="1"/>
    <col min="17" max="17" width="9.375" style="16"/>
    <col min="18" max="18" width="13.5" style="16" customWidth="1"/>
    <col min="19" max="19" width="11.75" style="16" customWidth="1"/>
    <col min="20" max="20" width="11.625" style="16" customWidth="1"/>
    <col min="21" max="16384" width="9.375" style="16"/>
  </cols>
  <sheetData>
    <row r="1" spans="1:21" s="1" customFormat="1" ht="27" customHeight="1" thickTop="1">
      <c r="A1" s="212" t="s">
        <v>0</v>
      </c>
      <c r="B1" s="214" t="s">
        <v>1</v>
      </c>
      <c r="C1" s="216" t="s">
        <v>2</v>
      </c>
      <c r="D1" s="216"/>
      <c r="E1" s="206" t="s">
        <v>3</v>
      </c>
      <c r="F1" s="206" t="s">
        <v>4</v>
      </c>
      <c r="G1" s="209" t="s">
        <v>5</v>
      </c>
      <c r="H1" s="204" t="s">
        <v>6</v>
      </c>
      <c r="I1" s="206" t="s">
        <v>7</v>
      </c>
      <c r="J1" s="206" t="s">
        <v>8</v>
      </c>
      <c r="K1" s="206" t="s">
        <v>9</v>
      </c>
      <c r="L1" s="208"/>
      <c r="M1" s="209" t="s">
        <v>10</v>
      </c>
      <c r="N1" s="204" t="s">
        <v>99</v>
      </c>
      <c r="O1" s="1" t="s">
        <v>100</v>
      </c>
      <c r="P1" s="1" t="s">
        <v>101</v>
      </c>
      <c r="Q1" s="1" t="s">
        <v>215</v>
      </c>
      <c r="R1" s="1" t="s">
        <v>216</v>
      </c>
      <c r="S1" s="1" t="s">
        <v>217</v>
      </c>
      <c r="T1" s="1" t="s">
        <v>218</v>
      </c>
    </row>
    <row r="2" spans="1:21" s="1" customFormat="1" ht="27" customHeight="1">
      <c r="A2" s="213"/>
      <c r="B2" s="215"/>
      <c r="C2" s="211" t="s">
        <v>11</v>
      </c>
      <c r="D2" s="211"/>
      <c r="E2" s="207"/>
      <c r="F2" s="207"/>
      <c r="G2" s="210"/>
      <c r="H2" s="205"/>
      <c r="I2" s="207"/>
      <c r="J2" s="207"/>
      <c r="K2" s="2" t="s">
        <v>12</v>
      </c>
      <c r="L2" s="3" t="s">
        <v>13</v>
      </c>
      <c r="M2" s="210"/>
      <c r="N2" s="205" t="s">
        <v>99</v>
      </c>
    </row>
    <row r="3" spans="1:21" ht="18.75" customHeight="1">
      <c r="A3" s="4"/>
      <c r="B3" s="5"/>
      <c r="C3" s="6"/>
      <c r="D3" s="7"/>
      <c r="E3" s="8"/>
      <c r="F3" s="9"/>
      <c r="G3" s="10"/>
      <c r="H3" s="11"/>
      <c r="I3" s="9"/>
      <c r="J3" s="12"/>
      <c r="K3" s="13"/>
      <c r="L3" s="14"/>
      <c r="M3" s="15"/>
    </row>
    <row r="4" spans="1:21" ht="18.75" customHeight="1">
      <c r="A4" s="4"/>
      <c r="B4" s="20"/>
      <c r="C4" s="21" t="s">
        <v>15</v>
      </c>
      <c r="D4" s="7"/>
      <c r="E4" s="22"/>
      <c r="F4" s="9"/>
      <c r="G4" s="10"/>
      <c r="H4" s="11"/>
      <c r="I4" s="9"/>
      <c r="J4" s="12"/>
      <c r="K4" s="19"/>
      <c r="L4" s="14"/>
      <c r="M4" s="15"/>
    </row>
    <row r="5" spans="1:21" ht="101.25" customHeight="1">
      <c r="A5" s="190">
        <v>1</v>
      </c>
      <c r="B5" s="189" t="s">
        <v>186</v>
      </c>
      <c r="C5" s="188" t="s">
        <v>192</v>
      </c>
      <c r="D5" s="24"/>
      <c r="E5" s="25"/>
      <c r="F5" s="9"/>
      <c r="G5" s="10"/>
      <c r="H5" s="11"/>
      <c r="I5" s="9"/>
      <c r="J5" s="12"/>
      <c r="K5" s="19"/>
      <c r="L5" s="14"/>
      <c r="M5" s="15"/>
    </row>
    <row r="6" spans="1:21" ht="18.75" customHeight="1">
      <c r="A6" s="4"/>
      <c r="B6" s="20"/>
      <c r="C6" s="191" t="s">
        <v>193</v>
      </c>
      <c r="D6" s="24"/>
      <c r="E6" s="25"/>
      <c r="F6" s="9"/>
      <c r="G6" s="10"/>
      <c r="H6" s="11"/>
      <c r="I6" s="9"/>
      <c r="J6" s="12"/>
      <c r="K6" s="19"/>
      <c r="L6" s="14"/>
      <c r="M6" s="15"/>
    </row>
    <row r="7" spans="1:21" ht="18.75" customHeight="1">
      <c r="A7" s="4"/>
      <c r="B7" s="20"/>
      <c r="C7" s="27"/>
      <c r="D7" s="24"/>
      <c r="E7" s="25"/>
      <c r="F7" s="9"/>
      <c r="G7" s="10"/>
      <c r="H7" s="11"/>
      <c r="I7" s="9"/>
      <c r="J7" s="12"/>
      <c r="K7" s="19"/>
      <c r="L7" s="14"/>
      <c r="M7" s="15"/>
    </row>
    <row r="8" spans="1:21" ht="18.75" customHeight="1">
      <c r="A8" s="4"/>
      <c r="B8" s="20"/>
      <c r="C8" s="27"/>
      <c r="D8" s="24"/>
      <c r="E8" s="25"/>
      <c r="F8" s="9"/>
      <c r="G8" s="10"/>
      <c r="H8" s="11"/>
      <c r="I8" s="9"/>
      <c r="J8" s="12"/>
      <c r="K8" s="19"/>
      <c r="L8" s="14"/>
      <c r="M8" s="15"/>
    </row>
    <row r="9" spans="1:21" ht="18.75" customHeight="1">
      <c r="A9" s="4"/>
      <c r="B9" s="20"/>
      <c r="C9" s="23"/>
      <c r="D9" s="24"/>
      <c r="E9" s="25"/>
      <c r="F9" s="9"/>
      <c r="G9" s="10"/>
      <c r="H9" s="11"/>
      <c r="I9" s="32"/>
      <c r="J9" s="12"/>
      <c r="K9" s="19"/>
      <c r="L9" s="14"/>
      <c r="M9" s="15"/>
    </row>
    <row r="10" spans="1:21" ht="18.75" customHeight="1">
      <c r="A10" s="4"/>
      <c r="B10" s="20"/>
      <c r="C10" s="23" t="s">
        <v>213</v>
      </c>
      <c r="D10" s="24"/>
      <c r="E10" s="108">
        <f>T10</f>
        <v>1000</v>
      </c>
      <c r="F10" s="9">
        <v>15</v>
      </c>
      <c r="G10" s="10"/>
      <c r="H10" s="11"/>
      <c r="I10" s="32">
        <f>ROUND(E10*F10,2)</f>
        <v>15000</v>
      </c>
      <c r="J10" s="12"/>
      <c r="K10" s="13"/>
      <c r="L10" s="14"/>
      <c r="M10" s="15"/>
      <c r="Q10" s="193">
        <v>0.95</v>
      </c>
      <c r="R10" s="127">
        <v>20000</v>
      </c>
      <c r="S10" s="127">
        <f>ROUND(R10*Q10,2)</f>
        <v>19000</v>
      </c>
      <c r="T10" s="127">
        <f>R10-S10</f>
        <v>1000</v>
      </c>
      <c r="U10" s="126">
        <f>100%-Q10</f>
        <v>5.0000000000000044E-2</v>
      </c>
    </row>
    <row r="11" spans="1:21" ht="18.75" customHeight="1">
      <c r="A11" s="4"/>
      <c r="B11" s="20"/>
      <c r="C11" s="23" t="s">
        <v>214</v>
      </c>
      <c r="D11" s="24"/>
      <c r="E11" s="108">
        <f>T11</f>
        <v>1000</v>
      </c>
      <c r="F11" s="9">
        <v>15</v>
      </c>
      <c r="G11" s="10"/>
      <c r="H11" s="11"/>
      <c r="I11" s="32">
        <f>ROUND(E11*F11,2)</f>
        <v>15000</v>
      </c>
      <c r="J11" s="12"/>
      <c r="K11" s="13"/>
      <c r="L11" s="14"/>
      <c r="M11" s="15"/>
      <c r="Q11" s="193">
        <v>0.95</v>
      </c>
      <c r="R11" s="127">
        <f>R10</f>
        <v>20000</v>
      </c>
      <c r="S11" s="127">
        <f>ROUND(R11*Q11,2)</f>
        <v>19000</v>
      </c>
      <c r="T11" s="127">
        <f>R11-S11</f>
        <v>1000</v>
      </c>
      <c r="U11" s="126">
        <f>100%-Q11</f>
        <v>5.0000000000000044E-2</v>
      </c>
    </row>
    <row r="12" spans="1:21" ht="18.75" customHeight="1" thickBot="1">
      <c r="A12" s="4"/>
      <c r="B12" s="20"/>
      <c r="C12" s="23"/>
      <c r="D12" s="39" t="s">
        <v>45</v>
      </c>
      <c r="E12" s="25"/>
      <c r="F12" s="9"/>
      <c r="G12" s="10"/>
      <c r="H12" s="11" t="s">
        <v>46</v>
      </c>
      <c r="I12" s="40">
        <f>SUM(I9:I11)</f>
        <v>30000</v>
      </c>
      <c r="J12" s="9">
        <v>0.23</v>
      </c>
      <c r="K12" s="19"/>
      <c r="L12" s="14">
        <f>ROUND(I12*J12,2)</f>
        <v>6900</v>
      </c>
      <c r="M12" s="15"/>
      <c r="N12" s="126">
        <v>0.37040000000000001</v>
      </c>
      <c r="O12" s="16">
        <f>ROUND(L12*N12,2)</f>
        <v>2555.7600000000002</v>
      </c>
      <c r="P12" s="127">
        <f>L12-O12</f>
        <v>4344.24</v>
      </c>
    </row>
    <row r="13" spans="1:21" ht="18.75" customHeight="1" thickTop="1">
      <c r="A13" s="4"/>
      <c r="B13" s="20"/>
      <c r="C13" s="23"/>
      <c r="D13" s="24"/>
      <c r="E13" s="25"/>
      <c r="F13" s="9"/>
      <c r="G13" s="10"/>
      <c r="H13" s="11"/>
      <c r="I13" s="9"/>
      <c r="J13" s="12"/>
      <c r="K13" s="19"/>
      <c r="L13" s="14"/>
      <c r="M13" s="15"/>
    </row>
    <row r="14" spans="1:21" ht="101.25" customHeight="1">
      <c r="A14" s="190">
        <v>2</v>
      </c>
      <c r="B14" s="189" t="s">
        <v>187</v>
      </c>
      <c r="C14" s="188" t="s">
        <v>188</v>
      </c>
      <c r="D14" s="24"/>
      <c r="E14" s="25"/>
      <c r="F14" s="9"/>
      <c r="G14" s="10"/>
      <c r="H14" s="11"/>
      <c r="I14" s="9"/>
      <c r="J14" s="12"/>
      <c r="K14" s="19"/>
      <c r="L14" s="14"/>
      <c r="M14" s="15"/>
    </row>
    <row r="15" spans="1:21" ht="18.75" customHeight="1">
      <c r="A15" s="4"/>
      <c r="B15" s="20"/>
      <c r="C15" s="191" t="s">
        <v>191</v>
      </c>
      <c r="D15" s="24"/>
      <c r="E15" s="25"/>
      <c r="F15" s="9"/>
      <c r="G15" s="10"/>
      <c r="H15" s="11"/>
      <c r="I15" s="32"/>
      <c r="J15" s="12"/>
      <c r="K15" s="13"/>
      <c r="L15" s="14"/>
      <c r="M15" s="15"/>
    </row>
    <row r="16" spans="1:21" ht="18.75" customHeight="1">
      <c r="A16" s="4"/>
      <c r="B16" s="20"/>
      <c r="C16" s="23" t="s">
        <v>213</v>
      </c>
      <c r="D16" s="24"/>
      <c r="E16" s="108">
        <f>T16</f>
        <v>1000</v>
      </c>
      <c r="F16" s="9">
        <v>15</v>
      </c>
      <c r="G16" s="10"/>
      <c r="H16" s="11"/>
      <c r="I16" s="32">
        <f>ROUND(E16*F16,2)</f>
        <v>15000</v>
      </c>
      <c r="J16" s="12"/>
      <c r="K16" s="13"/>
      <c r="L16" s="14"/>
      <c r="M16" s="15"/>
      <c r="Q16" s="193">
        <v>0.95</v>
      </c>
      <c r="R16" s="127">
        <f>R10</f>
        <v>20000</v>
      </c>
      <c r="S16" s="127">
        <f>ROUND(R16*Q16,2)</f>
        <v>19000</v>
      </c>
      <c r="T16" s="127">
        <f>R16-S16</f>
        <v>1000</v>
      </c>
      <c r="U16" s="126">
        <f>100%-Q16</f>
        <v>5.0000000000000044E-2</v>
      </c>
    </row>
    <row r="17" spans="1:21" ht="18.75" customHeight="1">
      <c r="A17" s="4"/>
      <c r="B17" s="20"/>
      <c r="C17" s="23" t="s">
        <v>214</v>
      </c>
      <c r="D17" s="24"/>
      <c r="E17" s="108">
        <f>T17</f>
        <v>1000</v>
      </c>
      <c r="F17" s="9">
        <v>15</v>
      </c>
      <c r="G17" s="10"/>
      <c r="H17" s="11"/>
      <c r="I17" s="32">
        <f>ROUND(E17*F17,2)</f>
        <v>15000</v>
      </c>
      <c r="J17" s="12"/>
      <c r="K17" s="13"/>
      <c r="L17" s="14"/>
      <c r="M17" s="15"/>
      <c r="Q17" s="193">
        <v>0.95</v>
      </c>
      <c r="R17" s="127">
        <f>R10</f>
        <v>20000</v>
      </c>
      <c r="S17" s="127">
        <f>ROUND(R17*Q17,2)</f>
        <v>19000</v>
      </c>
      <c r="T17" s="127">
        <f>R17-S17</f>
        <v>1000</v>
      </c>
      <c r="U17" s="126">
        <f>100%-Q17</f>
        <v>5.0000000000000044E-2</v>
      </c>
    </row>
    <row r="18" spans="1:21" ht="18.75" customHeight="1" thickBot="1">
      <c r="A18" s="4"/>
      <c r="B18" s="20"/>
      <c r="C18" s="23"/>
      <c r="D18" s="24"/>
      <c r="E18" s="25"/>
      <c r="F18" s="9"/>
      <c r="G18" s="10"/>
      <c r="H18" s="11" t="s">
        <v>46</v>
      </c>
      <c r="I18" s="40">
        <f>SUM(I15:I17)</f>
        <v>30000</v>
      </c>
      <c r="J18" s="9">
        <v>0.31</v>
      </c>
      <c r="K18" s="13"/>
      <c r="L18" s="14">
        <f>ROUND(I18*J18,2)</f>
        <v>9300</v>
      </c>
      <c r="M18" s="15"/>
      <c r="N18" s="126">
        <v>0.3705</v>
      </c>
      <c r="O18" s="16">
        <f>ROUND(L18*N18,2)</f>
        <v>3445.65</v>
      </c>
      <c r="P18" s="127">
        <f>L18-O18</f>
        <v>5854.35</v>
      </c>
    </row>
    <row r="19" spans="1:21" ht="18.75" customHeight="1" thickTop="1">
      <c r="A19" s="4"/>
      <c r="B19" s="20"/>
      <c r="C19" s="23"/>
      <c r="D19" s="70"/>
      <c r="E19" s="25"/>
      <c r="F19" s="9"/>
      <c r="G19" s="10"/>
      <c r="H19" s="11"/>
      <c r="I19" s="67"/>
      <c r="J19" s="9"/>
      <c r="K19" s="19"/>
      <c r="L19" s="66"/>
      <c r="M19" s="15"/>
    </row>
    <row r="20" spans="1:21" ht="66.75" customHeight="1">
      <c r="A20" s="190">
        <v>3</v>
      </c>
      <c r="B20" s="189" t="s">
        <v>189</v>
      </c>
      <c r="C20" s="188" t="s">
        <v>190</v>
      </c>
      <c r="D20" s="24"/>
      <c r="E20" s="25"/>
      <c r="F20" s="9"/>
      <c r="G20" s="10"/>
      <c r="H20" s="11"/>
      <c r="I20" s="9"/>
      <c r="J20" s="12"/>
      <c r="K20" s="19"/>
      <c r="L20" s="14"/>
      <c r="M20" s="15"/>
      <c r="R20" s="127"/>
    </row>
    <row r="21" spans="1:21" ht="18.75" customHeight="1">
      <c r="A21" s="4"/>
      <c r="B21" s="20"/>
      <c r="C21" s="191" t="s">
        <v>194</v>
      </c>
      <c r="D21" s="24"/>
      <c r="E21" s="25"/>
      <c r="F21" s="9"/>
      <c r="G21" s="10"/>
      <c r="H21" s="11"/>
      <c r="I21" s="32"/>
      <c r="J21" s="12"/>
      <c r="K21" s="13"/>
      <c r="L21" s="14"/>
      <c r="M21" s="15"/>
      <c r="R21" s="127"/>
    </row>
    <row r="22" spans="1:21" ht="18.75" customHeight="1">
      <c r="A22" s="4"/>
      <c r="B22" s="20"/>
      <c r="C22" s="23" t="s">
        <v>213</v>
      </c>
      <c r="D22" s="24"/>
      <c r="E22" s="108">
        <f>T22</f>
        <v>1000</v>
      </c>
      <c r="F22" s="9">
        <v>15</v>
      </c>
      <c r="G22" s="10"/>
      <c r="H22" s="11"/>
      <c r="I22" s="32">
        <f>ROUND(E22*F22,2)</f>
        <v>15000</v>
      </c>
      <c r="J22" s="12"/>
      <c r="K22" s="13"/>
      <c r="L22" s="14"/>
      <c r="M22" s="15"/>
      <c r="Q22" s="193">
        <v>0.95</v>
      </c>
      <c r="R22" s="127">
        <f>R10</f>
        <v>20000</v>
      </c>
      <c r="S22" s="127">
        <f>ROUND(R22*Q22,2)</f>
        <v>19000</v>
      </c>
      <c r="T22" s="127">
        <f>R22-S22</f>
        <v>1000</v>
      </c>
      <c r="U22" s="126">
        <f>100%-Q22</f>
        <v>5.0000000000000044E-2</v>
      </c>
    </row>
    <row r="23" spans="1:21" ht="18.75" customHeight="1">
      <c r="A23" s="4"/>
      <c r="B23" s="20"/>
      <c r="C23" s="23" t="s">
        <v>214</v>
      </c>
      <c r="D23" s="24"/>
      <c r="E23" s="108">
        <f>T23</f>
        <v>1000</v>
      </c>
      <c r="F23" s="9">
        <v>15</v>
      </c>
      <c r="G23" s="10"/>
      <c r="H23" s="11"/>
      <c r="I23" s="32">
        <f>ROUND(E23*F23,2)</f>
        <v>15000</v>
      </c>
      <c r="J23" s="12"/>
      <c r="K23" s="13"/>
      <c r="L23" s="14"/>
      <c r="M23" s="15"/>
      <c r="Q23" s="193">
        <v>0.95</v>
      </c>
      <c r="R23" s="127">
        <f>R10</f>
        <v>20000</v>
      </c>
      <c r="S23" s="127">
        <f>ROUND(R23*Q23,2)</f>
        <v>19000</v>
      </c>
      <c r="T23" s="127">
        <f>R23-S23</f>
        <v>1000</v>
      </c>
      <c r="U23" s="126">
        <f>100%-Q23</f>
        <v>5.0000000000000044E-2</v>
      </c>
    </row>
    <row r="24" spans="1:21" ht="18.75" customHeight="1" thickBot="1">
      <c r="A24" s="4"/>
      <c r="B24" s="20"/>
      <c r="C24" s="23"/>
      <c r="D24" s="24"/>
      <c r="E24" s="25"/>
      <c r="F24" s="9"/>
      <c r="G24" s="10"/>
      <c r="H24" s="11" t="s">
        <v>46</v>
      </c>
      <c r="I24" s="40">
        <f>SUM(I21:I23)</f>
        <v>30000</v>
      </c>
      <c r="J24" s="9">
        <v>0.9</v>
      </c>
      <c r="K24" s="13"/>
      <c r="L24" s="14">
        <f>ROUND(I24*J24,2)</f>
        <v>27000</v>
      </c>
      <c r="M24" s="15"/>
      <c r="N24" s="126">
        <v>0.72230000000000005</v>
      </c>
      <c r="O24" s="16">
        <f>ROUND(L24*N24,2)</f>
        <v>19502.099999999999</v>
      </c>
      <c r="P24" s="127">
        <f>L24-O24</f>
        <v>7497.9000000000015</v>
      </c>
      <c r="R24" s="127"/>
    </row>
    <row r="25" spans="1:21" ht="18.75" customHeight="1" thickTop="1">
      <c r="A25" s="4"/>
      <c r="B25" s="20"/>
      <c r="C25" s="23"/>
      <c r="D25" s="24"/>
      <c r="E25" s="25"/>
      <c r="F25" s="9"/>
      <c r="G25" s="10"/>
      <c r="H25" s="11"/>
      <c r="I25" s="32"/>
      <c r="J25" s="12"/>
      <c r="K25" s="19"/>
      <c r="L25" s="14"/>
      <c r="M25" s="15"/>
      <c r="R25" s="127"/>
    </row>
    <row r="26" spans="1:21" ht="100.5" customHeight="1">
      <c r="A26" s="190">
        <v>4</v>
      </c>
      <c r="B26" s="189" t="s">
        <v>195</v>
      </c>
      <c r="C26" s="188" t="s">
        <v>196</v>
      </c>
      <c r="D26" s="24"/>
      <c r="E26" s="25"/>
      <c r="F26" s="9"/>
      <c r="G26" s="10"/>
      <c r="H26" s="11"/>
      <c r="I26" s="9"/>
      <c r="J26" s="12"/>
      <c r="K26" s="19"/>
      <c r="L26" s="14"/>
      <c r="M26" s="15"/>
      <c r="R26" s="127"/>
    </row>
    <row r="27" spans="1:21" ht="18.75" customHeight="1">
      <c r="A27" s="4"/>
      <c r="B27" s="20"/>
      <c r="C27" s="23"/>
      <c r="D27" s="33" t="s">
        <v>38</v>
      </c>
      <c r="E27" s="25"/>
      <c r="F27" s="9"/>
      <c r="G27" s="10"/>
      <c r="H27" s="11"/>
      <c r="I27" s="32"/>
      <c r="J27" s="12"/>
      <c r="K27" s="13"/>
      <c r="L27" s="63">
        <f>SUM(L11:L26)</f>
        <v>43200</v>
      </c>
      <c r="M27" s="15"/>
      <c r="N27" s="128"/>
      <c r="O27" s="129">
        <f>SUM(O12:O26)</f>
        <v>25503.51</v>
      </c>
      <c r="P27" s="130">
        <f>SUM(P12:P26)</f>
        <v>17696.490000000002</v>
      </c>
    </row>
    <row r="28" spans="1:21" ht="18.75" customHeight="1">
      <c r="A28" s="4"/>
      <c r="B28" s="20"/>
      <c r="C28" s="23"/>
      <c r="D28" s="35" t="s">
        <v>39</v>
      </c>
      <c r="E28" s="36"/>
      <c r="F28" s="9"/>
      <c r="G28" s="10"/>
      <c r="H28" s="11"/>
      <c r="I28" s="9"/>
      <c r="J28" s="12"/>
      <c r="K28" s="19"/>
      <c r="L28" s="14">
        <f>L27</f>
        <v>43200</v>
      </c>
      <c r="M28" s="15"/>
      <c r="O28" s="16">
        <f>O27</f>
        <v>25503.51</v>
      </c>
      <c r="P28" s="127">
        <f>P27</f>
        <v>17696.490000000002</v>
      </c>
      <c r="R28" s="127"/>
    </row>
    <row r="29" spans="1:21" ht="18.75" customHeight="1">
      <c r="A29" s="4"/>
      <c r="B29" s="20"/>
      <c r="C29" s="191" t="s">
        <v>194</v>
      </c>
      <c r="D29" s="24"/>
      <c r="E29" s="25"/>
      <c r="F29" s="9"/>
      <c r="G29" s="10"/>
      <c r="H29" s="11"/>
      <c r="I29" s="32"/>
      <c r="J29" s="12"/>
      <c r="K29" s="13"/>
      <c r="L29" s="14"/>
      <c r="M29" s="15"/>
      <c r="R29" s="127"/>
    </row>
    <row r="30" spans="1:21" ht="18.75" customHeight="1">
      <c r="A30" s="4"/>
      <c r="B30" s="20"/>
      <c r="C30" s="23" t="s">
        <v>213</v>
      </c>
      <c r="D30" s="24"/>
      <c r="E30" s="108">
        <f>T30</f>
        <v>1000</v>
      </c>
      <c r="F30" s="9">
        <v>15</v>
      </c>
      <c r="G30" s="10"/>
      <c r="H30" s="11"/>
      <c r="I30" s="32">
        <f>ROUND(E30*F30,2)</f>
        <v>15000</v>
      </c>
      <c r="J30" s="12"/>
      <c r="K30" s="13"/>
      <c r="L30" s="14"/>
      <c r="M30" s="15"/>
      <c r="Q30" s="193">
        <v>0.95</v>
      </c>
      <c r="R30" s="127">
        <f>R10</f>
        <v>20000</v>
      </c>
      <c r="S30" s="127">
        <f>ROUND(R30*Q30,2)</f>
        <v>19000</v>
      </c>
      <c r="T30" s="127">
        <f>R30-S30</f>
        <v>1000</v>
      </c>
      <c r="U30" s="126">
        <f>100%-Q30</f>
        <v>5.0000000000000044E-2</v>
      </c>
    </row>
    <row r="31" spans="1:21" ht="18.75" customHeight="1">
      <c r="A31" s="4"/>
      <c r="B31" s="20"/>
      <c r="C31" s="23" t="s">
        <v>214</v>
      </c>
      <c r="D31" s="24"/>
      <c r="E31" s="108">
        <f>T31</f>
        <v>1000</v>
      </c>
      <c r="F31" s="9">
        <v>15</v>
      </c>
      <c r="G31" s="10"/>
      <c r="H31" s="11"/>
      <c r="I31" s="32">
        <f>ROUND(E31*F31,2)</f>
        <v>15000</v>
      </c>
      <c r="J31" s="12"/>
      <c r="K31" s="13"/>
      <c r="L31" s="14"/>
      <c r="M31" s="15"/>
      <c r="Q31" s="193">
        <v>0.95</v>
      </c>
      <c r="R31" s="127">
        <f>R10</f>
        <v>20000</v>
      </c>
      <c r="S31" s="127">
        <f>ROUND(R31*Q31,2)</f>
        <v>19000</v>
      </c>
      <c r="T31" s="127">
        <f>R31-S31</f>
        <v>1000</v>
      </c>
      <c r="U31" s="126">
        <f>100%-Q31</f>
        <v>5.0000000000000044E-2</v>
      </c>
    </row>
    <row r="32" spans="1:21" ht="18.75" customHeight="1" thickBot="1">
      <c r="A32" s="4"/>
      <c r="B32" s="20"/>
      <c r="C32" s="23"/>
      <c r="D32" s="24"/>
      <c r="E32" s="25"/>
      <c r="F32" s="9"/>
      <c r="G32" s="10"/>
      <c r="H32" s="11" t="s">
        <v>46</v>
      </c>
      <c r="I32" s="40">
        <f>SUM(I27:I31)</f>
        <v>30000</v>
      </c>
      <c r="J32" s="9">
        <v>1.1499999999999999</v>
      </c>
      <c r="K32" s="13"/>
      <c r="L32" s="14">
        <f>ROUND(I32*J32,2)</f>
        <v>34500</v>
      </c>
      <c r="M32" s="15"/>
      <c r="N32" s="126">
        <v>0.62880000000000003</v>
      </c>
      <c r="O32" s="16">
        <f>ROUND(L32*N32,2)</f>
        <v>21693.599999999999</v>
      </c>
      <c r="P32" s="127">
        <f>L32-O32</f>
        <v>12806.400000000001</v>
      </c>
      <c r="R32" s="127"/>
    </row>
    <row r="33" spans="1:21" ht="18.75" customHeight="1" thickTop="1">
      <c r="A33" s="4"/>
      <c r="B33" s="20"/>
      <c r="C33" s="23"/>
      <c r="D33" s="70"/>
      <c r="E33" s="36"/>
      <c r="F33" s="9"/>
      <c r="G33" s="10"/>
      <c r="H33" s="11"/>
      <c r="I33" s="9"/>
      <c r="J33" s="12"/>
      <c r="K33" s="19"/>
      <c r="L33" s="14"/>
      <c r="M33" s="15"/>
      <c r="R33" s="127"/>
    </row>
    <row r="34" spans="1:21" ht="75.75" customHeight="1">
      <c r="A34" s="190">
        <v>5</v>
      </c>
      <c r="B34" s="189" t="s">
        <v>197</v>
      </c>
      <c r="C34" s="188" t="s">
        <v>199</v>
      </c>
      <c r="D34" s="70"/>
      <c r="E34" s="36"/>
      <c r="F34" s="9"/>
      <c r="G34" s="10"/>
      <c r="H34" s="11"/>
      <c r="I34" s="9"/>
      <c r="J34" s="12"/>
      <c r="K34" s="19"/>
      <c r="L34" s="14"/>
      <c r="M34" s="15"/>
      <c r="R34" s="127"/>
    </row>
    <row r="35" spans="1:21" ht="29.25" customHeight="1">
      <c r="A35" s="4"/>
      <c r="B35" s="20"/>
      <c r="C35" s="192" t="s">
        <v>198</v>
      </c>
      <c r="D35" s="70"/>
      <c r="E35" s="36"/>
      <c r="F35" s="9"/>
      <c r="G35" s="10"/>
      <c r="H35" s="11"/>
      <c r="I35" s="9"/>
      <c r="J35" s="12"/>
      <c r="K35" s="19"/>
      <c r="L35" s="14"/>
      <c r="M35" s="15"/>
      <c r="R35" s="127"/>
    </row>
    <row r="36" spans="1:21" ht="18.75" customHeight="1">
      <c r="A36" s="4"/>
      <c r="B36" s="20"/>
      <c r="C36" s="23" t="s">
        <v>213</v>
      </c>
      <c r="D36" s="24"/>
      <c r="E36" s="108">
        <f>T36</f>
        <v>4000</v>
      </c>
      <c r="F36" s="9">
        <v>15</v>
      </c>
      <c r="G36" s="10"/>
      <c r="H36" s="11"/>
      <c r="I36" s="32">
        <f>ROUND(E36*F36,2)</f>
        <v>60000</v>
      </c>
      <c r="J36" s="12"/>
      <c r="K36" s="13"/>
      <c r="L36" s="14"/>
      <c r="M36" s="15"/>
      <c r="Q36" s="193">
        <v>0.8</v>
      </c>
      <c r="R36" s="127">
        <f>R10</f>
        <v>20000</v>
      </c>
      <c r="S36" s="127">
        <f>ROUND(R36*Q36,2)</f>
        <v>16000</v>
      </c>
      <c r="T36" s="127">
        <f>R36-S36</f>
        <v>4000</v>
      </c>
      <c r="U36" s="126">
        <f>100%-Q36</f>
        <v>0.19999999999999996</v>
      </c>
    </row>
    <row r="37" spans="1:21" ht="18.75" customHeight="1">
      <c r="A37" s="4"/>
      <c r="B37" s="20"/>
      <c r="C37" s="23" t="s">
        <v>214</v>
      </c>
      <c r="D37" s="24"/>
      <c r="E37" s="108">
        <f>T37</f>
        <v>4000</v>
      </c>
      <c r="F37" s="9">
        <v>15</v>
      </c>
      <c r="G37" s="10"/>
      <c r="H37" s="11"/>
      <c r="I37" s="32">
        <f>ROUND(E37*F37,2)</f>
        <v>60000</v>
      </c>
      <c r="J37" s="12"/>
      <c r="K37" s="13"/>
      <c r="L37" s="14"/>
      <c r="M37" s="15"/>
      <c r="Q37" s="193">
        <v>0.8</v>
      </c>
      <c r="R37" s="127">
        <f>R10</f>
        <v>20000</v>
      </c>
      <c r="S37" s="127">
        <f>ROUND(R37*Q37,2)</f>
        <v>16000</v>
      </c>
      <c r="T37" s="127">
        <f>R37-S37</f>
        <v>4000</v>
      </c>
      <c r="U37" s="126">
        <f>100%-Q37</f>
        <v>0.19999999999999996</v>
      </c>
    </row>
    <row r="38" spans="1:21" ht="18.75" customHeight="1" thickBot="1">
      <c r="A38" s="4"/>
      <c r="B38" s="20"/>
      <c r="C38" s="23"/>
      <c r="D38" s="24"/>
      <c r="E38" s="108"/>
      <c r="F38" s="9"/>
      <c r="G38" s="10"/>
      <c r="H38" s="11" t="s">
        <v>46</v>
      </c>
      <c r="I38" s="40">
        <f>SUM(I36:I37)</f>
        <v>120000</v>
      </c>
      <c r="J38" s="9">
        <v>0.63</v>
      </c>
      <c r="K38" s="13"/>
      <c r="L38" s="14">
        <f>ROUND(I38*J38,2)</f>
        <v>75600</v>
      </c>
      <c r="M38" s="15"/>
      <c r="N38" s="126">
        <v>0.40570000000000001</v>
      </c>
      <c r="O38" s="16">
        <f>ROUND(L38*N38,2)</f>
        <v>30670.92</v>
      </c>
      <c r="P38" s="127">
        <f>L38-O38</f>
        <v>44929.08</v>
      </c>
      <c r="R38" s="127"/>
    </row>
    <row r="39" spans="1:21" ht="18.75" customHeight="1" thickTop="1">
      <c r="A39" s="4"/>
      <c r="B39" s="20"/>
      <c r="C39" s="23"/>
      <c r="D39" s="70"/>
      <c r="E39" s="108"/>
      <c r="F39" s="9"/>
      <c r="G39" s="10"/>
      <c r="H39" s="11"/>
      <c r="I39" s="9"/>
      <c r="J39" s="12"/>
      <c r="K39" s="19"/>
      <c r="L39" s="14"/>
      <c r="M39" s="15"/>
      <c r="R39" s="127"/>
    </row>
    <row r="40" spans="1:21" ht="123" customHeight="1">
      <c r="A40" s="190">
        <v>6</v>
      </c>
      <c r="B40" s="189" t="s">
        <v>200</v>
      </c>
      <c r="C40" s="188" t="s">
        <v>201</v>
      </c>
      <c r="D40" s="70"/>
      <c r="E40" s="108"/>
      <c r="F40" s="9"/>
      <c r="G40" s="10"/>
      <c r="H40" s="11"/>
      <c r="I40" s="9"/>
      <c r="J40" s="12"/>
      <c r="K40" s="19"/>
      <c r="L40" s="14"/>
      <c r="M40" s="15"/>
      <c r="R40" s="127"/>
    </row>
    <row r="41" spans="1:21" ht="30.75" customHeight="1">
      <c r="A41" s="4"/>
      <c r="B41" s="20"/>
      <c r="C41" s="192" t="s">
        <v>202</v>
      </c>
      <c r="D41" s="70"/>
      <c r="E41" s="108"/>
      <c r="F41" s="9"/>
      <c r="G41" s="10"/>
      <c r="H41" s="11"/>
      <c r="I41" s="9"/>
      <c r="J41" s="12"/>
      <c r="K41" s="19"/>
      <c r="L41" s="14"/>
      <c r="M41" s="15"/>
      <c r="R41" s="127"/>
    </row>
    <row r="42" spans="1:21" ht="18.75" customHeight="1">
      <c r="A42" s="4"/>
      <c r="B42" s="20"/>
      <c r="C42" s="23" t="s">
        <v>213</v>
      </c>
      <c r="D42" s="24"/>
      <c r="E42" s="108"/>
      <c r="F42" s="9"/>
      <c r="G42" s="10"/>
      <c r="H42" s="11"/>
      <c r="I42" s="32">
        <f>T42</f>
        <v>37</v>
      </c>
      <c r="J42" s="12"/>
      <c r="K42" s="13"/>
      <c r="L42" s="14"/>
      <c r="M42" s="15"/>
      <c r="Q42" s="193">
        <v>0.95</v>
      </c>
      <c r="R42" s="127">
        <v>740</v>
      </c>
      <c r="S42" s="127">
        <f>ROUND(R42*Q42,2)</f>
        <v>703</v>
      </c>
      <c r="T42" s="127">
        <f>R42-S42</f>
        <v>37</v>
      </c>
      <c r="U42" s="126">
        <f>100%-Q42</f>
        <v>5.0000000000000044E-2</v>
      </c>
    </row>
    <row r="43" spans="1:21" ht="18.75" customHeight="1">
      <c r="A43" s="4"/>
      <c r="B43" s="20"/>
      <c r="C43" s="23" t="s">
        <v>214</v>
      </c>
      <c r="D43" s="24"/>
      <c r="E43" s="108"/>
      <c r="F43" s="9"/>
      <c r="G43" s="10"/>
      <c r="H43" s="11"/>
      <c r="I43" s="32">
        <f>T43</f>
        <v>37</v>
      </c>
      <c r="J43" s="12"/>
      <c r="K43" s="13"/>
      <c r="L43" s="14"/>
      <c r="M43" s="15"/>
      <c r="Q43" s="193">
        <v>0.95</v>
      </c>
      <c r="R43" s="127">
        <f>R42</f>
        <v>740</v>
      </c>
      <c r="S43" s="127">
        <f>ROUND(R43*Q43,2)</f>
        <v>703</v>
      </c>
      <c r="T43" s="127">
        <f>R43-S43</f>
        <v>37</v>
      </c>
      <c r="U43" s="126">
        <f>100%-Q43</f>
        <v>5.0000000000000044E-2</v>
      </c>
    </row>
    <row r="44" spans="1:21" ht="18.75" customHeight="1" thickBot="1">
      <c r="A44" s="4"/>
      <c r="B44" s="20"/>
      <c r="C44" s="23"/>
      <c r="D44" s="24"/>
      <c r="E44" s="108"/>
      <c r="F44" s="9"/>
      <c r="G44" s="10"/>
      <c r="H44" s="11" t="s">
        <v>203</v>
      </c>
      <c r="I44" s="40">
        <f>SUM(I41:I43)</f>
        <v>74</v>
      </c>
      <c r="J44" s="9">
        <v>96.82</v>
      </c>
      <c r="K44" s="13"/>
      <c r="L44" s="14">
        <f>ROUND(I44*J44,2)</f>
        <v>7164.68</v>
      </c>
      <c r="M44" s="15"/>
      <c r="N44" s="126">
        <v>0.46889999999999998</v>
      </c>
      <c r="O44" s="16">
        <f>ROUND(L44*N44,2)</f>
        <v>3359.52</v>
      </c>
      <c r="P44" s="127">
        <f>L44-O44</f>
        <v>3805.1600000000003</v>
      </c>
      <c r="R44" s="127"/>
    </row>
    <row r="45" spans="1:21" ht="18.75" customHeight="1" thickTop="1">
      <c r="A45" s="4"/>
      <c r="B45" s="20"/>
      <c r="C45" s="23"/>
      <c r="D45" s="70"/>
      <c r="E45" s="108"/>
      <c r="F45" s="9"/>
      <c r="G45" s="10"/>
      <c r="H45" s="11"/>
      <c r="I45" s="9"/>
      <c r="J45" s="12"/>
      <c r="K45" s="19"/>
      <c r="L45" s="14"/>
      <c r="M45" s="15"/>
      <c r="R45" s="127"/>
    </row>
    <row r="46" spans="1:21" ht="116.25" customHeight="1">
      <c r="A46" s="190">
        <v>7</v>
      </c>
      <c r="B46" s="189" t="s">
        <v>204</v>
      </c>
      <c r="C46" s="188" t="s">
        <v>201</v>
      </c>
      <c r="D46" s="70"/>
      <c r="E46" s="108"/>
      <c r="F46" s="9"/>
      <c r="G46" s="10"/>
      <c r="H46" s="11"/>
      <c r="I46" s="9"/>
      <c r="J46" s="12"/>
      <c r="K46" s="19"/>
      <c r="L46" s="14"/>
      <c r="M46" s="15"/>
      <c r="R46" s="127"/>
    </row>
    <row r="47" spans="1:21" ht="30.75" customHeight="1">
      <c r="A47" s="4"/>
      <c r="B47" s="20"/>
      <c r="C47" s="192" t="s">
        <v>205</v>
      </c>
      <c r="D47" s="70"/>
      <c r="E47" s="108"/>
      <c r="F47" s="9"/>
      <c r="G47" s="10"/>
      <c r="H47" s="11"/>
      <c r="I47" s="9"/>
      <c r="J47" s="12"/>
      <c r="K47" s="19"/>
      <c r="L47" s="14"/>
      <c r="M47" s="15"/>
      <c r="R47" s="127"/>
    </row>
    <row r="48" spans="1:21" ht="18.75" customHeight="1">
      <c r="A48" s="4"/>
      <c r="B48" s="20"/>
      <c r="C48" s="23" t="s">
        <v>213</v>
      </c>
      <c r="D48" s="24"/>
      <c r="E48" s="108"/>
      <c r="F48" s="9"/>
      <c r="G48" s="10"/>
      <c r="H48" s="11"/>
      <c r="I48" s="32">
        <f>T48</f>
        <v>37</v>
      </c>
      <c r="J48" s="12"/>
      <c r="K48" s="13"/>
      <c r="L48" s="14"/>
      <c r="M48" s="15"/>
      <c r="Q48" s="193">
        <v>0.95</v>
      </c>
      <c r="R48" s="127">
        <f>R42</f>
        <v>740</v>
      </c>
      <c r="S48" s="127">
        <f>ROUND(R48*Q48,2)</f>
        <v>703</v>
      </c>
      <c r="T48" s="127">
        <f>R48-S48</f>
        <v>37</v>
      </c>
      <c r="U48" s="126">
        <f>100%-Q48</f>
        <v>5.0000000000000044E-2</v>
      </c>
    </row>
    <row r="49" spans="1:21" ht="18.75" customHeight="1">
      <c r="A49" s="4"/>
      <c r="B49" s="20"/>
      <c r="C49" s="23" t="s">
        <v>214</v>
      </c>
      <c r="D49" s="24"/>
      <c r="E49" s="108"/>
      <c r="F49" s="9"/>
      <c r="G49" s="10"/>
      <c r="H49" s="11"/>
      <c r="I49" s="32">
        <f>T49</f>
        <v>37</v>
      </c>
      <c r="J49" s="12"/>
      <c r="K49" s="13"/>
      <c r="L49" s="14"/>
      <c r="M49" s="15"/>
      <c r="Q49" s="193">
        <v>0.95</v>
      </c>
      <c r="R49" s="127">
        <f>R42</f>
        <v>740</v>
      </c>
      <c r="S49" s="127">
        <f>ROUND(R49*Q49,2)</f>
        <v>703</v>
      </c>
      <c r="T49" s="127">
        <f>R49-S49</f>
        <v>37</v>
      </c>
      <c r="U49" s="126">
        <f>100%-Q49</f>
        <v>5.0000000000000044E-2</v>
      </c>
    </row>
    <row r="50" spans="1:21" ht="18.75" customHeight="1" thickBot="1">
      <c r="A50" s="4"/>
      <c r="B50" s="20"/>
      <c r="C50" s="23"/>
      <c r="D50" s="24"/>
      <c r="E50" s="25"/>
      <c r="F50" s="9"/>
      <c r="G50" s="10"/>
      <c r="H50" s="11" t="s">
        <v>203</v>
      </c>
      <c r="I50" s="40">
        <f>SUM(I47:I49)</f>
        <v>74</v>
      </c>
      <c r="J50" s="9">
        <v>129.09</v>
      </c>
      <c r="K50" s="13"/>
      <c r="L50" s="14">
        <f>ROUND(I50*J50,2)</f>
        <v>9552.66</v>
      </c>
      <c r="M50" s="15"/>
      <c r="N50" s="126">
        <v>0.46889999999999998</v>
      </c>
      <c r="O50" s="16">
        <f>ROUND(L50*N50,2)</f>
        <v>4479.24</v>
      </c>
      <c r="P50" s="127">
        <f>L50-O50</f>
        <v>5073.42</v>
      </c>
      <c r="R50" s="127"/>
    </row>
    <row r="51" spans="1:21" ht="18.75" customHeight="1" thickTop="1">
      <c r="A51" s="4"/>
      <c r="B51" s="20"/>
      <c r="C51" s="23"/>
      <c r="D51" s="70"/>
      <c r="E51" s="36"/>
      <c r="F51" s="9"/>
      <c r="G51" s="10"/>
      <c r="H51" s="11"/>
      <c r="I51" s="9"/>
      <c r="J51" s="12"/>
      <c r="K51" s="19"/>
      <c r="L51" s="14"/>
      <c r="M51" s="15"/>
      <c r="R51" s="127"/>
    </row>
    <row r="52" spans="1:21" ht="18.75" customHeight="1">
      <c r="A52" s="4"/>
      <c r="B52" s="20"/>
      <c r="C52" s="23"/>
      <c r="D52" s="33" t="s">
        <v>38</v>
      </c>
      <c r="E52" s="25"/>
      <c r="F52" s="9"/>
      <c r="G52" s="10"/>
      <c r="H52" s="11"/>
      <c r="I52" s="32"/>
      <c r="J52" s="12"/>
      <c r="K52" s="13"/>
      <c r="L52" s="63">
        <f>SUM(L28:L51)</f>
        <v>170017.34</v>
      </c>
      <c r="M52" s="15"/>
      <c r="N52" s="128"/>
      <c r="O52" s="129">
        <f>SUM(O28:O51)</f>
        <v>85706.790000000008</v>
      </c>
      <c r="P52" s="130">
        <f>SUM(P28:P51)</f>
        <v>84310.55</v>
      </c>
    </row>
    <row r="53" spans="1:21" ht="18.75" customHeight="1">
      <c r="A53" s="4"/>
      <c r="B53" s="20"/>
      <c r="C53" s="23"/>
      <c r="D53" s="35" t="s">
        <v>39</v>
      </c>
      <c r="E53" s="36"/>
      <c r="F53" s="9"/>
      <c r="G53" s="10"/>
      <c r="H53" s="11"/>
      <c r="I53" s="9"/>
      <c r="J53" s="12"/>
      <c r="K53" s="19"/>
      <c r="L53" s="14">
        <f>L52</f>
        <v>170017.34</v>
      </c>
      <c r="M53" s="15"/>
      <c r="O53" s="16">
        <f>O52</f>
        <v>85706.790000000008</v>
      </c>
      <c r="P53" s="127">
        <f>P52</f>
        <v>84310.55</v>
      </c>
      <c r="R53" s="127">
        <f>O53+P53</f>
        <v>170017.34000000003</v>
      </c>
    </row>
    <row r="54" spans="1:21" ht="159" customHeight="1">
      <c r="A54" s="190">
        <v>8</v>
      </c>
      <c r="B54" s="189" t="s">
        <v>208</v>
      </c>
      <c r="C54" s="188" t="s">
        <v>206</v>
      </c>
      <c r="D54" s="70"/>
      <c r="E54" s="36"/>
      <c r="F54" s="9"/>
      <c r="G54" s="10"/>
      <c r="H54" s="11"/>
      <c r="I54" s="9"/>
      <c r="J54" s="12"/>
      <c r="K54" s="19"/>
      <c r="L54" s="14"/>
      <c r="M54" s="15"/>
      <c r="R54" s="127"/>
    </row>
    <row r="55" spans="1:21" ht="18.75" customHeight="1">
      <c r="A55" s="4"/>
      <c r="B55" s="20"/>
      <c r="C55" s="191" t="s">
        <v>207</v>
      </c>
      <c r="D55" s="70"/>
      <c r="E55" s="36"/>
      <c r="F55" s="9"/>
      <c r="G55" s="10"/>
      <c r="H55" s="11"/>
      <c r="I55" s="9"/>
      <c r="J55" s="12"/>
      <c r="K55" s="19"/>
      <c r="L55" s="14"/>
      <c r="M55" s="15"/>
      <c r="R55" s="127"/>
    </row>
    <row r="56" spans="1:21" ht="18.75" customHeight="1">
      <c r="A56" s="4"/>
      <c r="B56" s="20"/>
      <c r="C56" s="23" t="s">
        <v>213</v>
      </c>
      <c r="D56" s="24"/>
      <c r="E56" s="108">
        <f>T56</f>
        <v>1000</v>
      </c>
      <c r="F56" s="9">
        <v>7</v>
      </c>
      <c r="G56" s="10"/>
      <c r="H56" s="11"/>
      <c r="I56" s="32">
        <f>ROUND(E56*F56,2)</f>
        <v>7000</v>
      </c>
      <c r="J56" s="12"/>
      <c r="K56" s="13"/>
      <c r="L56" s="14"/>
      <c r="M56" s="15"/>
      <c r="Q56" s="193">
        <v>0.95</v>
      </c>
      <c r="R56" s="127">
        <f>R10</f>
        <v>20000</v>
      </c>
      <c r="S56" s="127">
        <f>ROUND(R56*Q56,2)</f>
        <v>19000</v>
      </c>
      <c r="T56" s="127">
        <f>R56-S56</f>
        <v>1000</v>
      </c>
      <c r="U56" s="126">
        <f>100%-Q56</f>
        <v>5.0000000000000044E-2</v>
      </c>
    </row>
    <row r="57" spans="1:21" ht="18.75" customHeight="1">
      <c r="A57" s="4"/>
      <c r="B57" s="20"/>
      <c r="C57" s="23" t="s">
        <v>214</v>
      </c>
      <c r="D57" s="24"/>
      <c r="E57" s="108">
        <f>T57</f>
        <v>1000</v>
      </c>
      <c r="F57" s="9">
        <v>7</v>
      </c>
      <c r="G57" s="10"/>
      <c r="H57" s="11"/>
      <c r="I57" s="32">
        <f>ROUND(E57*F57,2)</f>
        <v>7000</v>
      </c>
      <c r="J57" s="12"/>
      <c r="K57" s="13"/>
      <c r="L57" s="14"/>
      <c r="M57" s="15"/>
      <c r="Q57" s="193">
        <v>0.95</v>
      </c>
      <c r="R57" s="127">
        <f>R10</f>
        <v>20000</v>
      </c>
      <c r="S57" s="127">
        <f>ROUND(R57*Q57,2)</f>
        <v>19000</v>
      </c>
      <c r="T57" s="127">
        <f>R57-S57</f>
        <v>1000</v>
      </c>
      <c r="U57" s="126">
        <f>100%-Q57</f>
        <v>5.0000000000000044E-2</v>
      </c>
    </row>
    <row r="58" spans="1:21" ht="18.75" customHeight="1" thickBot="1">
      <c r="A58" s="4"/>
      <c r="B58" s="20"/>
      <c r="C58" s="23"/>
      <c r="D58" s="24"/>
      <c r="E58" s="25"/>
      <c r="F58" s="9"/>
      <c r="G58" s="10"/>
      <c r="H58" s="11" t="s">
        <v>46</v>
      </c>
      <c r="I58" s="40">
        <f>SUM(I55:I57)</f>
        <v>14000</v>
      </c>
      <c r="J58" s="9">
        <v>1.83</v>
      </c>
      <c r="K58" s="13"/>
      <c r="L58" s="14">
        <f>ROUND(I58*J58,2)</f>
        <v>25620</v>
      </c>
      <c r="M58" s="15"/>
      <c r="N58" s="126">
        <v>0.46450000000000002</v>
      </c>
      <c r="O58" s="16">
        <f>ROUND(L58*N58,2)</f>
        <v>11900.49</v>
      </c>
      <c r="P58" s="127">
        <f>L58-O58</f>
        <v>13719.51</v>
      </c>
      <c r="R58" s="127"/>
    </row>
    <row r="59" spans="1:21" ht="18.75" customHeight="1" thickTop="1">
      <c r="A59" s="4"/>
      <c r="B59" s="20"/>
      <c r="C59" s="23"/>
      <c r="D59" s="35"/>
      <c r="E59" s="36"/>
      <c r="F59" s="9"/>
      <c r="G59" s="10"/>
      <c r="H59" s="11"/>
      <c r="I59" s="9"/>
      <c r="J59" s="12"/>
      <c r="K59" s="19"/>
      <c r="L59" s="14"/>
      <c r="M59" s="15"/>
      <c r="P59" s="127"/>
      <c r="R59" s="127"/>
    </row>
    <row r="60" spans="1:21" ht="99.75" customHeight="1">
      <c r="A60" s="190">
        <v>9</v>
      </c>
      <c r="B60" s="189" t="s">
        <v>209</v>
      </c>
      <c r="C60" s="188" t="s">
        <v>210</v>
      </c>
      <c r="D60" s="70"/>
      <c r="E60" s="36"/>
      <c r="F60" s="9"/>
      <c r="G60" s="10"/>
      <c r="H60" s="11"/>
      <c r="I60" s="9"/>
      <c r="J60" s="12"/>
      <c r="K60" s="19"/>
      <c r="L60" s="14"/>
      <c r="M60" s="15"/>
      <c r="R60" s="127"/>
    </row>
    <row r="61" spans="1:21" ht="18.75" customHeight="1">
      <c r="A61" s="4"/>
      <c r="B61" s="20"/>
      <c r="C61" s="191" t="s">
        <v>207</v>
      </c>
      <c r="D61" s="70"/>
      <c r="E61" s="36"/>
      <c r="F61" s="9"/>
      <c r="G61" s="10"/>
      <c r="H61" s="11"/>
      <c r="I61" s="9"/>
      <c r="J61" s="12"/>
      <c r="K61" s="19"/>
      <c r="L61" s="14"/>
      <c r="M61" s="15"/>
      <c r="R61" s="127"/>
    </row>
    <row r="62" spans="1:21" ht="18.75" customHeight="1">
      <c r="A62" s="4"/>
      <c r="B62" s="20"/>
      <c r="C62" s="23" t="s">
        <v>213</v>
      </c>
      <c r="D62" s="24"/>
      <c r="E62" s="108">
        <f>T62</f>
        <v>1000</v>
      </c>
      <c r="F62" s="9">
        <v>15</v>
      </c>
      <c r="G62" s="10"/>
      <c r="H62" s="11"/>
      <c r="I62" s="32">
        <f>ROUND(E62*F62,2)</f>
        <v>15000</v>
      </c>
      <c r="J62" s="12"/>
      <c r="K62" s="13"/>
      <c r="L62" s="14"/>
      <c r="M62" s="15"/>
      <c r="Q62" s="193">
        <v>0.95</v>
      </c>
      <c r="R62" s="127">
        <f>R10</f>
        <v>20000</v>
      </c>
      <c r="S62" s="127">
        <f>ROUND(R62*Q62,2)</f>
        <v>19000</v>
      </c>
      <c r="T62" s="127">
        <f>R62-S62</f>
        <v>1000</v>
      </c>
      <c r="U62" s="126">
        <f>100%-Q62</f>
        <v>5.0000000000000044E-2</v>
      </c>
    </row>
    <row r="63" spans="1:21" ht="18.75" customHeight="1">
      <c r="A63" s="4"/>
      <c r="B63" s="20"/>
      <c r="C63" s="23" t="s">
        <v>214</v>
      </c>
      <c r="D63" s="24"/>
      <c r="E63" s="108">
        <f>T63</f>
        <v>1000</v>
      </c>
      <c r="F63" s="9">
        <v>15</v>
      </c>
      <c r="G63" s="10"/>
      <c r="H63" s="11"/>
      <c r="I63" s="32">
        <f>ROUND(E63*F63,2)</f>
        <v>15000</v>
      </c>
      <c r="J63" s="12"/>
      <c r="K63" s="13"/>
      <c r="L63" s="14"/>
      <c r="M63" s="15"/>
      <c r="Q63" s="193">
        <v>0.95</v>
      </c>
      <c r="R63" s="127">
        <f>R10</f>
        <v>20000</v>
      </c>
      <c r="S63" s="127">
        <f>ROUND(R63*Q63,2)</f>
        <v>19000</v>
      </c>
      <c r="T63" s="127">
        <f>R63-S63</f>
        <v>1000</v>
      </c>
      <c r="U63" s="126">
        <f>100%-Q63</f>
        <v>5.0000000000000044E-2</v>
      </c>
    </row>
    <row r="64" spans="1:21" ht="18.75" customHeight="1" thickBot="1">
      <c r="A64" s="4"/>
      <c r="B64" s="20"/>
      <c r="C64" s="23"/>
      <c r="D64" s="24"/>
      <c r="E64" s="25"/>
      <c r="F64" s="9"/>
      <c r="G64" s="10"/>
      <c r="H64" s="11" t="s">
        <v>46</v>
      </c>
      <c r="I64" s="40">
        <f>SUM(I61:I63)</f>
        <v>30000</v>
      </c>
      <c r="J64" s="9">
        <v>2.1800000000000002</v>
      </c>
      <c r="K64" s="13"/>
      <c r="L64" s="14">
        <f>ROUND(I64*J64,2)</f>
        <v>65400</v>
      </c>
      <c r="M64" s="15"/>
      <c r="N64" s="126">
        <v>0.50160000000000005</v>
      </c>
      <c r="O64" s="16">
        <f>ROUND(L64*N64,2)</f>
        <v>32804.639999999999</v>
      </c>
      <c r="P64" s="127">
        <f>L64-O64</f>
        <v>32595.360000000001</v>
      </c>
      <c r="R64" s="127"/>
    </row>
    <row r="65" spans="1:18" ht="18.75" customHeight="1" thickTop="1">
      <c r="A65" s="4"/>
      <c r="B65" s="20"/>
      <c r="C65" s="23"/>
      <c r="D65" s="35"/>
      <c r="E65" s="36"/>
      <c r="F65" s="9"/>
      <c r="G65" s="10"/>
      <c r="H65" s="11"/>
      <c r="I65" s="9"/>
      <c r="J65" s="12"/>
      <c r="K65" s="19"/>
      <c r="L65" s="14"/>
      <c r="M65" s="15"/>
      <c r="P65" s="127"/>
      <c r="R65" s="127"/>
    </row>
    <row r="66" spans="1:18" ht="18.75" customHeight="1">
      <c r="A66" s="4"/>
      <c r="B66" s="20"/>
      <c r="C66" s="27" t="s">
        <v>86</v>
      </c>
      <c r="D66" s="70"/>
      <c r="E66" s="25"/>
      <c r="F66" s="9"/>
      <c r="G66" s="10"/>
      <c r="H66" s="11"/>
      <c r="I66" s="32"/>
      <c r="J66" s="9"/>
      <c r="K66" s="19"/>
      <c r="L66" s="14"/>
      <c r="M66" s="15"/>
    </row>
    <row r="67" spans="1:18" ht="18.75" customHeight="1">
      <c r="A67" s="4"/>
      <c r="B67" s="20"/>
      <c r="C67" s="72" t="s">
        <v>211</v>
      </c>
      <c r="D67" s="70"/>
      <c r="E67" s="25"/>
      <c r="F67" s="9"/>
      <c r="G67" s="10"/>
      <c r="H67" s="11"/>
      <c r="I67" s="32"/>
      <c r="J67" s="9"/>
      <c r="K67" s="19"/>
      <c r="L67" s="14"/>
      <c r="M67" s="15"/>
    </row>
    <row r="68" spans="1:18" ht="18.75" customHeight="1">
      <c r="A68" s="4"/>
      <c r="B68" s="20" t="s">
        <v>121</v>
      </c>
      <c r="C68" s="23" t="s">
        <v>122</v>
      </c>
      <c r="D68" s="70"/>
      <c r="E68" s="25"/>
      <c r="F68" s="9"/>
      <c r="G68" s="10"/>
      <c r="H68" s="11"/>
      <c r="I68" s="32"/>
      <c r="J68" s="9"/>
      <c r="K68" s="19"/>
      <c r="L68" s="14"/>
      <c r="M68" s="15"/>
      <c r="N68" s="126"/>
      <c r="O68" s="146"/>
      <c r="P68" s="127"/>
    </row>
    <row r="69" spans="1:18" ht="18.75" customHeight="1">
      <c r="A69" s="4"/>
      <c r="B69" s="20"/>
      <c r="C69" s="23" t="s">
        <v>123</v>
      </c>
      <c r="D69" s="70"/>
      <c r="E69" s="25"/>
      <c r="F69" s="9"/>
      <c r="G69" s="10"/>
      <c r="H69" s="11"/>
      <c r="I69" s="32"/>
      <c r="J69" s="9"/>
      <c r="K69" s="19"/>
      <c r="L69" s="14"/>
      <c r="M69" s="15"/>
      <c r="N69" s="126"/>
      <c r="O69" s="146"/>
      <c r="P69" s="127"/>
    </row>
    <row r="70" spans="1:18" ht="18.75" customHeight="1">
      <c r="A70" s="4"/>
      <c r="B70" s="20"/>
      <c r="C70" s="23" t="s">
        <v>124</v>
      </c>
      <c r="D70" s="70"/>
      <c r="E70" s="149">
        <v>2</v>
      </c>
      <c r="F70" s="9">
        <v>2</v>
      </c>
      <c r="G70" s="10">
        <v>2</v>
      </c>
      <c r="H70" s="11" t="s">
        <v>125</v>
      </c>
      <c r="I70" s="32">
        <f>ROUND(E70*F70*G70,2)</f>
        <v>8</v>
      </c>
      <c r="J70" s="9">
        <v>55.71</v>
      </c>
      <c r="K70" s="19">
        <f>ROUND(I70*J70,2)</f>
        <v>445.68</v>
      </c>
      <c r="L70" s="14"/>
      <c r="M70" s="15"/>
      <c r="N70" s="126">
        <v>0.54979999999999996</v>
      </c>
      <c r="O70" s="146">
        <f>ROUND(K70*N70,2)</f>
        <v>245.03</v>
      </c>
      <c r="P70" s="127">
        <f>K70-O70</f>
        <v>200.65</v>
      </c>
      <c r="R70" s="146"/>
    </row>
    <row r="71" spans="1:18" ht="18.75" customHeight="1">
      <c r="A71" s="4"/>
      <c r="B71" s="20"/>
      <c r="C71" s="23"/>
      <c r="D71" s="70"/>
      <c r="E71" s="25"/>
      <c r="F71" s="9"/>
      <c r="G71" s="10"/>
      <c r="H71" s="11"/>
      <c r="I71" s="32"/>
      <c r="J71" s="9"/>
      <c r="K71" s="19"/>
      <c r="L71" s="14"/>
      <c r="M71" s="15"/>
      <c r="N71" s="126"/>
      <c r="O71" s="146"/>
      <c r="P71" s="127"/>
    </row>
    <row r="72" spans="1:18" ht="18.75" customHeight="1">
      <c r="A72" s="4"/>
      <c r="B72" s="20" t="s">
        <v>126</v>
      </c>
      <c r="C72" s="23" t="s">
        <v>127</v>
      </c>
      <c r="D72" s="70"/>
      <c r="E72" s="25"/>
      <c r="F72" s="9"/>
      <c r="G72" s="10"/>
      <c r="H72" s="11"/>
      <c r="I72" s="32"/>
      <c r="J72" s="9"/>
      <c r="K72" s="19"/>
      <c r="L72" s="14"/>
      <c r="M72" s="15"/>
      <c r="N72" s="126"/>
      <c r="O72" s="146"/>
      <c r="P72" s="127"/>
    </row>
    <row r="73" spans="1:18" ht="18.75" customHeight="1">
      <c r="A73" s="4"/>
      <c r="B73" s="20"/>
      <c r="C73" s="23" t="s">
        <v>128</v>
      </c>
      <c r="D73" s="70"/>
      <c r="E73" s="25"/>
      <c r="F73" s="9"/>
      <c r="G73" s="10"/>
      <c r="H73" s="11"/>
      <c r="I73" s="32"/>
      <c r="J73" s="9"/>
      <c r="K73" s="19"/>
      <c r="L73" s="14"/>
      <c r="M73" s="15"/>
      <c r="N73" s="126"/>
      <c r="O73" s="146"/>
      <c r="P73" s="127"/>
    </row>
    <row r="74" spans="1:18" ht="18.75" customHeight="1">
      <c r="A74" s="4"/>
      <c r="B74" s="20"/>
      <c r="C74" s="23" t="s">
        <v>129</v>
      </c>
      <c r="D74" s="70"/>
      <c r="E74" s="25"/>
      <c r="F74" s="9"/>
      <c r="G74" s="10"/>
      <c r="H74" s="11"/>
      <c r="I74" s="32"/>
      <c r="J74" s="9"/>
      <c r="K74" s="19"/>
      <c r="L74" s="14"/>
      <c r="M74" s="15"/>
      <c r="N74" s="126"/>
      <c r="O74" s="146"/>
      <c r="P74" s="127"/>
    </row>
    <row r="75" spans="1:18" ht="18.75" customHeight="1">
      <c r="A75" s="4"/>
      <c r="B75" s="20"/>
      <c r="C75" s="23" t="s">
        <v>130</v>
      </c>
      <c r="D75" s="150" t="s">
        <v>145</v>
      </c>
      <c r="E75" s="149">
        <f>F70</f>
        <v>2</v>
      </c>
      <c r="F75" s="9" t="s">
        <v>144</v>
      </c>
      <c r="G75" s="10">
        <v>8</v>
      </c>
      <c r="H75" s="11" t="s">
        <v>125</v>
      </c>
      <c r="I75" s="32">
        <f>ROUND(E75*G75,2)</f>
        <v>16</v>
      </c>
      <c r="J75" s="9">
        <v>89.68</v>
      </c>
      <c r="K75" s="19">
        <f>ROUND(I75*J75,2)</f>
        <v>1434.88</v>
      </c>
      <c r="L75" s="14"/>
      <c r="M75" s="15"/>
      <c r="N75" s="126">
        <v>0.34160000000000001</v>
      </c>
      <c r="O75" s="146">
        <f>ROUND(K75*N75,2)</f>
        <v>490.16</v>
      </c>
      <c r="P75" s="127">
        <f>K75-O75</f>
        <v>944.72</v>
      </c>
      <c r="R75" s="146"/>
    </row>
    <row r="76" spans="1:18" ht="18.75" customHeight="1">
      <c r="A76" s="4"/>
      <c r="B76" s="20"/>
      <c r="C76" s="23"/>
      <c r="D76" s="70"/>
      <c r="E76" s="25"/>
      <c r="F76" s="9"/>
      <c r="G76" s="10"/>
      <c r="H76" s="11"/>
      <c r="I76" s="32"/>
      <c r="J76" s="9"/>
      <c r="K76" s="19"/>
      <c r="L76" s="14"/>
      <c r="M76" s="15"/>
      <c r="N76" s="126"/>
      <c r="O76" s="146"/>
      <c r="P76" s="127"/>
    </row>
    <row r="77" spans="1:18" ht="18.75" customHeight="1">
      <c r="A77" s="4"/>
      <c r="B77" s="20"/>
      <c r="C77" s="23"/>
      <c r="D77" s="70"/>
      <c r="E77" s="25"/>
      <c r="F77" s="9"/>
      <c r="G77" s="10"/>
      <c r="H77" s="11"/>
      <c r="I77" s="32"/>
      <c r="J77" s="9"/>
      <c r="K77" s="19"/>
      <c r="L77" s="14"/>
      <c r="M77" s="15"/>
      <c r="N77" s="126"/>
      <c r="O77" s="146"/>
      <c r="P77" s="127"/>
    </row>
    <row r="78" spans="1:18" ht="18.75" customHeight="1">
      <c r="A78" s="4"/>
      <c r="B78" s="20" t="s">
        <v>133</v>
      </c>
      <c r="C78" s="23" t="s">
        <v>134</v>
      </c>
      <c r="D78" s="70"/>
      <c r="E78" s="25"/>
      <c r="F78" s="9"/>
      <c r="G78" s="10"/>
      <c r="H78" s="11"/>
      <c r="I78" s="32"/>
      <c r="J78" s="9"/>
      <c r="K78" s="13"/>
      <c r="L78" s="14"/>
      <c r="M78" s="15"/>
      <c r="N78" s="126"/>
      <c r="O78" s="146"/>
      <c r="P78" s="127"/>
    </row>
    <row r="79" spans="1:18" ht="18.75" customHeight="1">
      <c r="A79" s="4"/>
      <c r="B79" s="20"/>
      <c r="C79" s="23" t="s">
        <v>135</v>
      </c>
      <c r="D79" s="70"/>
      <c r="E79" s="25"/>
      <c r="F79" s="9"/>
      <c r="G79" s="10"/>
      <c r="H79" s="11"/>
      <c r="I79" s="32"/>
      <c r="J79" s="9"/>
      <c r="K79" s="19"/>
      <c r="L79" s="14"/>
      <c r="M79" s="15"/>
      <c r="N79" s="126"/>
      <c r="O79" s="146"/>
      <c r="P79" s="127"/>
    </row>
    <row r="80" spans="1:18" ht="18.75" customHeight="1">
      <c r="A80" s="4"/>
      <c r="B80" s="20"/>
      <c r="C80" s="23" t="s">
        <v>136</v>
      </c>
      <c r="D80" s="150" t="s">
        <v>145</v>
      </c>
      <c r="E80" s="149">
        <v>2</v>
      </c>
      <c r="F80" s="9" t="s">
        <v>144</v>
      </c>
      <c r="G80" s="10">
        <v>8</v>
      </c>
      <c r="H80" s="11" t="s">
        <v>125</v>
      </c>
      <c r="I80" s="32">
        <f>ROUND(E80*G80,2)</f>
        <v>16</v>
      </c>
      <c r="J80" s="9">
        <v>100.8</v>
      </c>
      <c r="K80" s="65">
        <f>ROUND(I80*J80,2)</f>
        <v>1612.8</v>
      </c>
      <c r="L80" s="14"/>
      <c r="M80" s="15"/>
      <c r="N80" s="126">
        <v>0.3039</v>
      </c>
      <c r="O80" s="146">
        <f>ROUND(K80*N80,2)</f>
        <v>490.13</v>
      </c>
      <c r="P80" s="127">
        <f>K80-O80</f>
        <v>1122.67</v>
      </c>
    </row>
    <row r="81" spans="1:18" ht="18.75" customHeight="1">
      <c r="A81" s="4"/>
      <c r="B81" s="20"/>
      <c r="C81" s="23"/>
      <c r="D81" s="33" t="s">
        <v>38</v>
      </c>
      <c r="E81" s="25"/>
      <c r="F81" s="9"/>
      <c r="G81" s="10"/>
      <c r="H81" s="11"/>
      <c r="I81" s="32"/>
      <c r="J81" s="12"/>
      <c r="K81" s="63">
        <f>SUM(K70:K80)</f>
        <v>3493.36</v>
      </c>
      <c r="L81" s="63">
        <f>SUM(L53:L80)</f>
        <v>261037.34</v>
      </c>
      <c r="M81" s="15"/>
      <c r="N81" s="128"/>
      <c r="O81" s="129">
        <f>SUM(O53:O80)</f>
        <v>131637.24000000002</v>
      </c>
      <c r="P81" s="130">
        <f>SUM(P53:P80)</f>
        <v>132893.46</v>
      </c>
    </row>
    <row r="82" spans="1:18" ht="18.75" customHeight="1">
      <c r="A82" s="4"/>
      <c r="B82" s="20"/>
      <c r="C82" s="23"/>
      <c r="D82" s="35" t="s">
        <v>39</v>
      </c>
      <c r="E82" s="36"/>
      <c r="F82" s="9"/>
      <c r="G82" s="10"/>
      <c r="H82" s="11"/>
      <c r="I82" s="9"/>
      <c r="J82" s="12"/>
      <c r="K82" s="19">
        <f>K81</f>
        <v>3493.36</v>
      </c>
      <c r="L82" s="14">
        <f>L81</f>
        <v>261037.34</v>
      </c>
      <c r="M82" s="15"/>
      <c r="O82" s="16">
        <f>O81</f>
        <v>131637.24000000002</v>
      </c>
      <c r="P82" s="127">
        <f>P81</f>
        <v>132893.46</v>
      </c>
      <c r="R82" s="127"/>
    </row>
    <row r="83" spans="1:18" ht="18.75" customHeight="1">
      <c r="A83" s="4"/>
      <c r="B83" s="147" t="s">
        <v>139</v>
      </c>
      <c r="C83" s="23" t="s">
        <v>146</v>
      </c>
      <c r="D83" s="70"/>
      <c r="E83" s="25"/>
      <c r="F83" s="9"/>
      <c r="G83" s="10"/>
      <c r="H83" s="11"/>
      <c r="I83" s="32"/>
      <c r="J83" s="9"/>
      <c r="K83" s="53"/>
      <c r="L83" s="14"/>
      <c r="M83" s="15"/>
      <c r="N83" s="126"/>
      <c r="O83" s="146"/>
      <c r="P83" s="127"/>
    </row>
    <row r="84" spans="1:18" ht="18.75" customHeight="1">
      <c r="A84" s="4"/>
      <c r="B84" s="20"/>
      <c r="C84" s="23" t="s">
        <v>128</v>
      </c>
      <c r="D84" s="70"/>
      <c r="E84" s="25"/>
      <c r="F84" s="9"/>
      <c r="G84" s="10"/>
      <c r="H84" s="11"/>
      <c r="I84" s="32"/>
      <c r="J84" s="9"/>
      <c r="K84" s="13"/>
      <c r="L84" s="14"/>
      <c r="M84" s="15"/>
      <c r="N84" s="126"/>
      <c r="O84" s="146"/>
      <c r="P84" s="127"/>
    </row>
    <row r="85" spans="1:18" ht="18.75" customHeight="1">
      <c r="A85" s="4"/>
      <c r="B85" s="20"/>
      <c r="C85" s="23" t="s">
        <v>129</v>
      </c>
      <c r="D85" s="70"/>
      <c r="E85" s="25"/>
      <c r="F85" s="9"/>
      <c r="G85" s="10"/>
      <c r="H85" s="11"/>
      <c r="I85" s="32"/>
      <c r="J85" s="9"/>
      <c r="K85" s="13"/>
      <c r="L85" s="14"/>
      <c r="M85" s="15"/>
      <c r="N85" s="126"/>
      <c r="O85" s="146"/>
      <c r="P85" s="127"/>
    </row>
    <row r="86" spans="1:18" ht="18.75" customHeight="1">
      <c r="A86" s="4"/>
      <c r="B86" s="20"/>
      <c r="C86" s="23" t="s">
        <v>130</v>
      </c>
      <c r="D86" s="150" t="s">
        <v>145</v>
      </c>
      <c r="E86" s="149">
        <v>4</v>
      </c>
      <c r="F86" s="9" t="s">
        <v>144</v>
      </c>
      <c r="G86" s="10">
        <v>8</v>
      </c>
      <c r="H86" s="11" t="s">
        <v>125</v>
      </c>
      <c r="I86" s="32">
        <f>ROUND(E86*G86,2)</f>
        <v>32</v>
      </c>
      <c r="J86" s="9">
        <v>220</v>
      </c>
      <c r="K86" s="19">
        <f>ROUND(I86*J86,2)</f>
        <v>7040</v>
      </c>
      <c r="L86" s="14"/>
      <c r="M86" s="15"/>
      <c r="N86" s="126">
        <v>0.28549999999999998</v>
      </c>
      <c r="O86" s="146">
        <f>ROUND(K86*N86,2)</f>
        <v>2009.92</v>
      </c>
      <c r="P86" s="127">
        <f>K86-O86</f>
        <v>5030.08</v>
      </c>
      <c r="R86" s="146"/>
    </row>
    <row r="87" spans="1:18" ht="18.75" customHeight="1">
      <c r="A87" s="4"/>
      <c r="B87" s="20"/>
      <c r="C87" s="23"/>
      <c r="D87" s="70"/>
      <c r="E87" s="25"/>
      <c r="F87" s="9"/>
      <c r="G87" s="10"/>
      <c r="H87" s="11"/>
      <c r="I87" s="32"/>
      <c r="J87" s="9"/>
      <c r="K87" s="13"/>
      <c r="L87" s="14"/>
      <c r="M87" s="15"/>
      <c r="N87" s="126"/>
      <c r="O87" s="146"/>
      <c r="P87" s="127"/>
    </row>
    <row r="88" spans="1:18" ht="18.75" customHeight="1">
      <c r="A88" s="4"/>
      <c r="B88" s="20" t="s">
        <v>156</v>
      </c>
      <c r="C88" s="23" t="s">
        <v>148</v>
      </c>
      <c r="D88" s="70"/>
      <c r="E88" s="25"/>
      <c r="F88" s="9"/>
      <c r="G88" s="10"/>
      <c r="H88" s="11"/>
      <c r="I88" s="32"/>
      <c r="J88" s="9"/>
      <c r="K88" s="65"/>
      <c r="L88" s="14"/>
      <c r="M88" s="15"/>
      <c r="N88" s="126"/>
      <c r="O88" s="146"/>
      <c r="P88" s="127"/>
    </row>
    <row r="89" spans="1:18" ht="18.75" customHeight="1">
      <c r="A89" s="4"/>
      <c r="B89" s="20"/>
      <c r="C89" s="23" t="s">
        <v>149</v>
      </c>
      <c r="D89" s="70"/>
      <c r="E89" s="25"/>
      <c r="F89" s="9"/>
      <c r="G89" s="10"/>
      <c r="H89" s="11"/>
      <c r="I89" s="32"/>
      <c r="J89" s="9"/>
      <c r="K89" s="13"/>
      <c r="L89" s="14"/>
      <c r="M89" s="15"/>
      <c r="N89" s="126"/>
      <c r="O89" s="146"/>
      <c r="P89" s="127"/>
    </row>
    <row r="90" spans="1:18" ht="18.75" customHeight="1">
      <c r="A90" s="4"/>
      <c r="B90" s="20"/>
      <c r="C90" s="23" t="s">
        <v>155</v>
      </c>
      <c r="D90" s="150" t="s">
        <v>145</v>
      </c>
      <c r="E90" s="149">
        <v>2</v>
      </c>
      <c r="F90" s="9">
        <v>2</v>
      </c>
      <c r="G90" s="10">
        <v>8</v>
      </c>
      <c r="H90" s="11" t="s">
        <v>125</v>
      </c>
      <c r="I90" s="32">
        <f>ROUND(E90*F90*G90,2)</f>
        <v>32</v>
      </c>
      <c r="J90" s="9">
        <v>41.43</v>
      </c>
      <c r="K90" s="19">
        <f>ROUND(I90*J90,2)</f>
        <v>1325.76</v>
      </c>
      <c r="L90" s="14"/>
      <c r="M90" s="15"/>
      <c r="N90" s="126">
        <v>0.73929999999999996</v>
      </c>
      <c r="O90" s="146">
        <f>ROUND(K90*N90,2)</f>
        <v>980.13</v>
      </c>
      <c r="P90" s="127">
        <f>K90-O90</f>
        <v>345.63</v>
      </c>
      <c r="R90" s="146"/>
    </row>
    <row r="91" spans="1:18" ht="18.75" customHeight="1">
      <c r="A91" s="4"/>
      <c r="B91" s="20"/>
      <c r="C91" s="23"/>
      <c r="D91" s="70"/>
      <c r="E91" s="25"/>
      <c r="F91" s="9"/>
      <c r="G91" s="10"/>
      <c r="H91" s="11"/>
      <c r="I91" s="32"/>
      <c r="J91" s="9"/>
      <c r="K91" s="13"/>
      <c r="L91" s="14"/>
      <c r="M91" s="15"/>
      <c r="N91" s="126"/>
      <c r="O91" s="146"/>
      <c r="P91" s="127"/>
    </row>
    <row r="92" spans="1:18" ht="18.75" customHeight="1">
      <c r="A92" s="4"/>
      <c r="B92" s="20" t="s">
        <v>137</v>
      </c>
      <c r="C92" s="23" t="s">
        <v>138</v>
      </c>
      <c r="D92" s="150" t="s">
        <v>145</v>
      </c>
      <c r="E92" s="149">
        <v>4</v>
      </c>
      <c r="F92" s="9" t="s">
        <v>144</v>
      </c>
      <c r="G92" s="10">
        <v>8</v>
      </c>
      <c r="H92" s="11" t="s">
        <v>125</v>
      </c>
      <c r="I92" s="32">
        <f>ROUND(E92*G92,2)</f>
        <v>32</v>
      </c>
      <c r="J92" s="9">
        <v>35.979999999999997</v>
      </c>
      <c r="K92" s="65">
        <f>ROUND(I92*J92,2)</f>
        <v>1151.3599999999999</v>
      </c>
      <c r="L92" s="14"/>
      <c r="M92" s="15"/>
      <c r="N92" s="126">
        <v>0.79049999999999998</v>
      </c>
      <c r="O92" s="146">
        <f>ROUND(K92*N92,2)</f>
        <v>910.15</v>
      </c>
      <c r="P92" s="127">
        <f>K92-O92</f>
        <v>241.20999999999992</v>
      </c>
      <c r="R92" s="146"/>
    </row>
    <row r="93" spans="1:18" ht="18.75" customHeight="1" thickBot="1">
      <c r="A93" s="4"/>
      <c r="B93" s="20"/>
      <c r="C93" s="23"/>
      <c r="D93" s="70"/>
      <c r="E93" s="25"/>
      <c r="F93" s="9"/>
      <c r="G93" s="10"/>
      <c r="H93" s="11"/>
      <c r="I93" s="32"/>
      <c r="J93" s="9"/>
      <c r="K93" s="148">
        <f>SUM(K82:K92)</f>
        <v>13010.480000000001</v>
      </c>
      <c r="L93" s="14">
        <f>K93</f>
        <v>13010.480000000001</v>
      </c>
      <c r="M93" s="15"/>
      <c r="N93" s="126"/>
      <c r="O93" s="146"/>
      <c r="P93" s="127"/>
    </row>
    <row r="94" spans="1:18" ht="18.75" customHeight="1" thickTop="1" thickBot="1">
      <c r="A94" s="4"/>
      <c r="B94" s="20"/>
      <c r="C94" s="23"/>
      <c r="D94" s="35" t="s">
        <v>93</v>
      </c>
      <c r="E94" s="25"/>
      <c r="F94" s="9"/>
      <c r="G94" s="10"/>
      <c r="H94" s="11"/>
      <c r="I94" s="9"/>
      <c r="J94" s="12"/>
      <c r="K94" s="151" t="s">
        <v>94</v>
      </c>
      <c r="L94" s="69">
        <f>SUM(L82:L93)</f>
        <v>274047.82</v>
      </c>
      <c r="M94" s="15"/>
      <c r="O94" s="145">
        <f>SUM(O82:O93)</f>
        <v>135537.44000000003</v>
      </c>
      <c r="P94" s="145">
        <f>SUM(P82:P93)</f>
        <v>138510.37999999998</v>
      </c>
      <c r="R94" s="127">
        <f>O94+P94</f>
        <v>274047.82</v>
      </c>
    </row>
    <row r="95" spans="1:18" ht="18.75" customHeight="1" thickTop="1">
      <c r="A95" s="56"/>
      <c r="B95" s="57"/>
      <c r="C95" s="97"/>
      <c r="D95" s="78"/>
      <c r="E95" s="79"/>
      <c r="F95" s="98"/>
      <c r="G95" s="99"/>
      <c r="H95" s="100"/>
      <c r="I95" s="98"/>
      <c r="J95" s="105"/>
      <c r="K95" s="106"/>
      <c r="L95" s="95"/>
      <c r="M95" s="104"/>
    </row>
    <row r="96" spans="1:18" ht="18.75" customHeight="1">
      <c r="A96" s="56"/>
      <c r="B96" s="57"/>
      <c r="C96" s="97" t="s">
        <v>212</v>
      </c>
      <c r="D96" s="78"/>
      <c r="E96" s="79"/>
      <c r="F96" s="98"/>
      <c r="G96" s="99"/>
      <c r="H96" s="100"/>
      <c r="I96" s="98"/>
      <c r="J96" s="105"/>
      <c r="K96" s="106"/>
      <c r="L96" s="103">
        <f>O94/L94</f>
        <v>0.49457587365591898</v>
      </c>
      <c r="M96" s="104"/>
    </row>
    <row r="97" spans="1:13" ht="18.75" customHeight="1">
      <c r="A97" s="56"/>
      <c r="B97" s="57"/>
      <c r="C97" s="97"/>
      <c r="D97" s="78"/>
      <c r="E97" s="79"/>
      <c r="F97" s="98"/>
      <c r="G97" s="99"/>
      <c r="H97" s="100"/>
      <c r="I97" s="98"/>
      <c r="J97" s="105"/>
      <c r="K97" s="106"/>
      <c r="L97" s="103"/>
      <c r="M97" s="104"/>
    </row>
    <row r="98" spans="1:13" ht="18.75" customHeight="1">
      <c r="A98" s="56"/>
      <c r="B98" s="57"/>
      <c r="C98" s="97"/>
      <c r="D98" s="78"/>
      <c r="E98" s="79"/>
      <c r="F98" s="98"/>
      <c r="G98" s="99"/>
      <c r="H98" s="100"/>
      <c r="I98" s="98"/>
      <c r="J98" s="105"/>
      <c r="K98" s="106"/>
      <c r="L98" s="103"/>
      <c r="M98" s="104"/>
    </row>
    <row r="99" spans="1:13" ht="18.75" customHeight="1">
      <c r="A99" s="56"/>
      <c r="B99" s="57"/>
      <c r="C99" s="97"/>
      <c r="D99" s="78"/>
      <c r="E99" s="79"/>
      <c r="F99" s="98"/>
      <c r="G99" s="99"/>
      <c r="H99" s="100"/>
      <c r="I99" s="98"/>
      <c r="J99" s="105"/>
      <c r="K99" s="106"/>
      <c r="L99" s="103"/>
      <c r="M99" s="104"/>
    </row>
    <row r="100" spans="1:13" ht="18.75" customHeight="1">
      <c r="A100" s="56"/>
      <c r="B100" s="57"/>
      <c r="C100" s="97"/>
      <c r="D100" s="78"/>
      <c r="E100" s="79"/>
      <c r="F100" s="98"/>
      <c r="G100" s="99"/>
      <c r="H100" s="100"/>
      <c r="I100" s="98"/>
      <c r="J100" s="105"/>
      <c r="K100" s="106"/>
      <c r="L100" s="103"/>
      <c r="M100" s="104"/>
    </row>
    <row r="101" spans="1:13" ht="18.75" customHeight="1">
      <c r="A101" s="56"/>
      <c r="B101" s="57"/>
      <c r="C101" s="97"/>
      <c r="D101" s="78"/>
      <c r="E101" s="79"/>
      <c r="F101" s="98"/>
      <c r="G101" s="99"/>
      <c r="H101" s="100"/>
      <c r="I101" s="98"/>
      <c r="J101" s="105"/>
      <c r="K101" s="106"/>
      <c r="L101" s="103"/>
      <c r="M101" s="104"/>
    </row>
    <row r="102" spans="1:13" ht="18.75" customHeight="1">
      <c r="A102" s="56"/>
      <c r="B102" s="57"/>
      <c r="C102" s="97"/>
      <c r="D102" s="78"/>
      <c r="E102" s="79"/>
      <c r="F102" s="98"/>
      <c r="G102" s="99"/>
      <c r="H102" s="100"/>
      <c r="I102" s="98"/>
      <c r="J102" s="105"/>
      <c r="K102" s="106"/>
      <c r="L102" s="103"/>
      <c r="M102" s="104"/>
    </row>
    <row r="103" spans="1:13" ht="18.75" customHeight="1">
      <c r="A103" s="56"/>
      <c r="B103" s="57"/>
      <c r="C103" s="97"/>
      <c r="D103" s="78"/>
      <c r="E103" s="79"/>
      <c r="F103" s="98"/>
      <c r="G103" s="99"/>
      <c r="H103" s="100"/>
      <c r="I103" s="98"/>
      <c r="J103" s="105"/>
      <c r="K103" s="106"/>
      <c r="L103" s="103"/>
      <c r="M103" s="104"/>
    </row>
    <row r="104" spans="1:13" ht="18.75" customHeight="1">
      <c r="A104" s="56"/>
      <c r="B104" s="57"/>
      <c r="C104" s="97"/>
      <c r="D104" s="78"/>
      <c r="E104" s="79"/>
      <c r="F104" s="98"/>
      <c r="G104" s="99"/>
      <c r="H104" s="100"/>
      <c r="I104" s="98"/>
      <c r="J104" s="105"/>
      <c r="K104" s="106"/>
      <c r="L104" s="103"/>
      <c r="M104" s="104"/>
    </row>
    <row r="105" spans="1:13" ht="18.75" customHeight="1">
      <c r="A105" s="56"/>
      <c r="B105" s="57"/>
      <c r="C105" s="97"/>
      <c r="D105" s="78"/>
      <c r="E105" s="79"/>
      <c r="F105" s="98"/>
      <c r="G105" s="99"/>
      <c r="H105" s="100"/>
      <c r="I105" s="98"/>
      <c r="J105" s="105"/>
      <c r="K105" s="106"/>
      <c r="L105" s="103"/>
      <c r="M105" s="104"/>
    </row>
    <row r="106" spans="1:13" ht="18.75" customHeight="1">
      <c r="A106" s="56"/>
      <c r="B106" s="57"/>
      <c r="C106" s="97"/>
      <c r="D106" s="78"/>
      <c r="E106" s="79"/>
      <c r="F106" s="98"/>
      <c r="G106" s="99"/>
      <c r="H106" s="100"/>
      <c r="I106" s="98"/>
      <c r="J106" s="105"/>
      <c r="K106" s="106"/>
      <c r="L106" s="103"/>
      <c r="M106" s="104"/>
    </row>
    <row r="107" spans="1:13" ht="18.75" customHeight="1">
      <c r="A107" s="56"/>
      <c r="B107" s="57"/>
      <c r="C107" s="97"/>
      <c r="D107" s="78"/>
      <c r="E107" s="79"/>
      <c r="F107" s="98"/>
      <c r="G107" s="99"/>
      <c r="H107" s="100"/>
      <c r="I107" s="98"/>
      <c r="J107" s="105"/>
      <c r="K107" s="106"/>
      <c r="L107" s="103"/>
      <c r="M107" s="104"/>
    </row>
    <row r="108" spans="1:13" ht="19.5" thickBot="1">
      <c r="A108" s="109"/>
      <c r="B108" s="110"/>
      <c r="C108" s="111"/>
      <c r="D108" s="112"/>
      <c r="E108" s="113"/>
      <c r="F108" s="114"/>
      <c r="G108" s="115"/>
      <c r="H108" s="116"/>
      <c r="I108" s="114"/>
      <c r="J108" s="117"/>
      <c r="K108" s="118"/>
      <c r="L108" s="119"/>
      <c r="M108" s="120"/>
    </row>
    <row r="109" spans="1:13" ht="19.5" thickTop="1">
      <c r="D109" s="121"/>
      <c r="E109" s="122"/>
      <c r="I109" s="124"/>
      <c r="J109" s="125"/>
      <c r="K109" s="125"/>
      <c r="L109" s="16"/>
    </row>
    <row r="110" spans="1:13">
      <c r="D110" s="121"/>
      <c r="E110" s="122"/>
      <c r="I110" s="124"/>
      <c r="J110" s="125"/>
      <c r="K110" s="125"/>
      <c r="L110" s="16"/>
    </row>
    <row r="111" spans="1:13">
      <c r="D111" s="121"/>
      <c r="E111" s="122"/>
      <c r="I111" s="124"/>
      <c r="J111" s="125"/>
      <c r="K111" s="125"/>
      <c r="L111" s="16"/>
    </row>
    <row r="112" spans="1:13">
      <c r="D112" s="121"/>
      <c r="E112" s="122"/>
      <c r="I112" s="124"/>
      <c r="J112" s="125"/>
      <c r="K112" s="125"/>
      <c r="L112" s="16"/>
    </row>
    <row r="113" spans="4:12">
      <c r="D113" s="121"/>
      <c r="E113" s="122"/>
      <c r="I113" s="124"/>
      <c r="J113" s="125"/>
      <c r="K113" s="125"/>
      <c r="L113" s="16"/>
    </row>
    <row r="114" spans="4:12">
      <c r="D114" s="121"/>
      <c r="E114" s="122"/>
      <c r="I114" s="124"/>
      <c r="J114" s="125"/>
      <c r="K114" s="125"/>
      <c r="L114" s="16"/>
    </row>
    <row r="115" spans="4:12">
      <c r="D115" s="121"/>
      <c r="E115" s="122"/>
      <c r="I115" s="124"/>
      <c r="J115" s="125"/>
      <c r="K115" s="125"/>
      <c r="L115" s="16"/>
    </row>
    <row r="116" spans="4:12">
      <c r="D116" s="121"/>
      <c r="E116" s="122"/>
      <c r="I116" s="124"/>
      <c r="J116" s="125"/>
      <c r="K116" s="125"/>
      <c r="L116" s="16"/>
    </row>
    <row r="117" spans="4:12">
      <c r="D117" s="121"/>
      <c r="E117" s="122"/>
      <c r="I117" s="124"/>
      <c r="J117" s="125"/>
      <c r="K117" s="125"/>
      <c r="L117" s="16"/>
    </row>
    <row r="118" spans="4:12">
      <c r="D118" s="121"/>
      <c r="E118" s="122"/>
      <c r="I118" s="124"/>
      <c r="J118" s="125"/>
      <c r="K118" s="125"/>
      <c r="L118" s="16"/>
    </row>
    <row r="119" spans="4:12">
      <c r="D119" s="121"/>
      <c r="E119" s="122"/>
      <c r="I119" s="124"/>
      <c r="J119" s="125"/>
      <c r="K119" s="125"/>
      <c r="L119" s="16"/>
    </row>
    <row r="120" spans="4:12">
      <c r="I120" s="124"/>
      <c r="J120" s="125"/>
      <c r="K120" s="125"/>
      <c r="L120" s="16"/>
    </row>
    <row r="121" spans="4:12">
      <c r="I121" s="124"/>
      <c r="J121" s="125"/>
      <c r="K121" s="125"/>
      <c r="L121" s="16"/>
    </row>
    <row r="122" spans="4:12">
      <c r="I122" s="124"/>
      <c r="J122" s="125"/>
      <c r="K122" s="125"/>
      <c r="L122" s="16"/>
    </row>
  </sheetData>
  <mergeCells count="13">
    <mergeCell ref="N1:N2"/>
    <mergeCell ref="A1:A2"/>
    <mergeCell ref="B1:B2"/>
    <mergeCell ref="C1:D1"/>
    <mergeCell ref="E1:E2"/>
    <mergeCell ref="F1:F2"/>
    <mergeCell ref="G1:G2"/>
    <mergeCell ref="C2:D2"/>
    <mergeCell ref="H1:H2"/>
    <mergeCell ref="I1:I2"/>
    <mergeCell ref="J1:J2"/>
    <mergeCell ref="K1:L1"/>
    <mergeCell ref="M1:M2"/>
  </mergeCells>
  <printOptions horizontalCentered="1"/>
  <pageMargins left="0.23622047244094491" right="0.23622047244094491" top="0.55118110236220474" bottom="0.55118110236220474" header="0.31496062992125984" footer="0.31496062992125984"/>
  <pageSetup paperSize="9" scale="58" orientation="landscape" r:id="rId1"/>
  <headerFooter alignWithMargins="0">
    <oddHeader>&amp;L&amp;"Calibri,Normale"&amp;12&amp;K000000A.I.PO&amp;R&amp;"Calibri,Normale"&amp;12&amp;K000000MODENA</oddHeader>
    <oddFooter xml:space="preserve">&amp;L&amp;"Calibri,Normale"&amp;11&amp;K000000Manutenzione arginature e Cassa fiume Panaro - C. Naviglio e Cavi Argine e MInutara&amp;C&amp;P&amp;R&amp;"Calibri,Normale"&amp;11&amp;K000000PT_MO_2 </oddFooter>
  </headerFooter>
  <rowBreaks count="3" manualBreakCount="3">
    <brk id="27" min="1" max="12" man="1"/>
    <brk id="52" min="1" max="12" man="1"/>
    <brk id="81"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917E-7B85-4C4C-9D4B-53E96D2B0639}">
  <dimension ref="B7:Q31"/>
  <sheetViews>
    <sheetView tabSelected="1" workbookViewId="0">
      <selection activeCell="D11" sqref="D11"/>
    </sheetView>
  </sheetViews>
  <sheetFormatPr defaultRowHeight="15"/>
  <cols>
    <col min="1" max="1" width="5.125" style="131" customWidth="1"/>
    <col min="2" max="2" width="14.875" style="131" customWidth="1"/>
    <col min="3" max="6" width="9" style="131"/>
    <col min="7" max="7" width="12.375" style="131" customWidth="1"/>
    <col min="8" max="8" width="10.125" style="132" bestFit="1" customWidth="1"/>
    <col min="9" max="9" width="6.625" style="131" customWidth="1"/>
    <col min="10" max="10" width="8.375" style="131" customWidth="1"/>
    <col min="11" max="11" width="14.625" style="131" customWidth="1"/>
    <col min="12" max="12" width="9.25" style="131" customWidth="1"/>
    <col min="13" max="13" width="11.125" style="131" customWidth="1"/>
    <col min="14" max="14" width="10.875" style="131" customWidth="1"/>
    <col min="15" max="15" width="12.125" style="131" customWidth="1"/>
    <col min="16" max="16" width="9" style="131"/>
    <col min="17" max="17" width="10" style="131" bestFit="1" customWidth="1"/>
    <col min="18" max="16384" width="9" style="131"/>
  </cols>
  <sheetData>
    <row r="7" spans="2:13" ht="45" customHeight="1">
      <c r="B7" s="217" t="s">
        <v>220</v>
      </c>
      <c r="C7" s="217"/>
      <c r="D7" s="217"/>
      <c r="E7" s="217"/>
      <c r="F7" s="217"/>
      <c r="G7" s="217"/>
      <c r="H7" s="217"/>
    </row>
    <row r="8" spans="2:13" ht="30.75" customHeight="1">
      <c r="B8" s="218" t="s">
        <v>219</v>
      </c>
      <c r="C8" s="218"/>
      <c r="D8" s="218"/>
      <c r="E8" s="218"/>
      <c r="F8" s="218"/>
      <c r="G8" s="218"/>
      <c r="H8" s="218"/>
    </row>
    <row r="9" spans="2:13">
      <c r="K9" s="133"/>
    </row>
    <row r="10" spans="2:13">
      <c r="K10" s="134"/>
    </row>
    <row r="11" spans="2:13">
      <c r="B11" s="155" t="s">
        <v>166</v>
      </c>
      <c r="H11" s="132">
        <v>73500.990000000005</v>
      </c>
      <c r="K11" s="132">
        <f>H11+H12</f>
        <v>116001.12</v>
      </c>
    </row>
    <row r="12" spans="2:13">
      <c r="B12" s="155" t="s">
        <v>165</v>
      </c>
      <c r="H12" s="132">
        <v>42500.13</v>
      </c>
      <c r="K12" s="132"/>
    </row>
    <row r="13" spans="2:13">
      <c r="B13" s="153" t="s">
        <v>164</v>
      </c>
      <c r="H13" s="135">
        <f>M13</f>
        <v>1456.68</v>
      </c>
      <c r="K13" s="136">
        <v>1.2557499999999999E-2</v>
      </c>
      <c r="M13" s="137">
        <f>ROUND(K11*K13,2)</f>
        <v>1456.68</v>
      </c>
    </row>
    <row r="14" spans="2:13" ht="15.75" thickBot="1">
      <c r="B14" s="138" t="s">
        <v>107</v>
      </c>
      <c r="H14" s="139">
        <f>SUM(H11:H13)</f>
        <v>117457.79999999999</v>
      </c>
      <c r="K14" s="137"/>
    </row>
    <row r="15" spans="2:13" ht="15.75" thickTop="1">
      <c r="F15" s="186"/>
      <c r="K15" s="132"/>
    </row>
    <row r="16" spans="2:13">
      <c r="K16" s="132"/>
    </row>
    <row r="17" spans="2:17">
      <c r="B17" s="138" t="s">
        <v>108</v>
      </c>
      <c r="K17" s="132"/>
    </row>
    <row r="18" spans="2:17">
      <c r="B18" s="131" t="s">
        <v>109</v>
      </c>
      <c r="H18" s="132">
        <f>ROUND(H14*22%,2)</f>
        <v>25840.720000000001</v>
      </c>
      <c r="M18" s="132"/>
      <c r="Q18" s="195">
        <v>61043.38</v>
      </c>
    </row>
    <row r="19" spans="2:17">
      <c r="B19" s="131" t="s">
        <v>110</v>
      </c>
      <c r="H19" s="132">
        <v>250</v>
      </c>
      <c r="K19" s="185">
        <v>0.6</v>
      </c>
      <c r="L19" s="131">
        <v>1000</v>
      </c>
      <c r="M19" s="132">
        <f>ROUND(H14*K19/L19,2)</f>
        <v>70.47</v>
      </c>
      <c r="Q19" s="195">
        <v>250</v>
      </c>
    </row>
    <row r="20" spans="2:17">
      <c r="B20" s="152" t="s">
        <v>163</v>
      </c>
      <c r="H20" s="132">
        <f>ROUND(H14*2%,2)</f>
        <v>2349.16</v>
      </c>
      <c r="K20" s="132"/>
      <c r="M20" s="132"/>
      <c r="N20" s="132">
        <f>ROUND(H14*0.02,2)</f>
        <v>2349.16</v>
      </c>
      <c r="Q20" s="195">
        <v>5549.4</v>
      </c>
    </row>
    <row r="21" spans="2:17">
      <c r="B21" s="197" t="s">
        <v>112</v>
      </c>
      <c r="H21" s="132">
        <v>35</v>
      </c>
      <c r="K21" s="132"/>
      <c r="M21" s="132"/>
      <c r="N21" s="132"/>
      <c r="Q21" s="195"/>
    </row>
    <row r="22" spans="2:17">
      <c r="B22" s="131" t="s">
        <v>114</v>
      </c>
      <c r="H22" s="135">
        <v>1067.3200000000304</v>
      </c>
      <c r="K22" s="132"/>
      <c r="L22" s="194">
        <v>9.8915400000000001E-2</v>
      </c>
      <c r="M22" s="131">
        <f>ROUND(H14*L22,2)</f>
        <v>11618.39</v>
      </c>
      <c r="N22" s="131">
        <v>0</v>
      </c>
      <c r="O22" s="131">
        <f>M22+N22</f>
        <v>11618.39</v>
      </c>
      <c r="Q22" s="195">
        <v>27446.05</v>
      </c>
    </row>
    <row r="23" spans="2:17" ht="15.75" thickBot="1">
      <c r="B23" s="140" t="s">
        <v>115</v>
      </c>
      <c r="H23" s="139">
        <f>SUM(H18:H22)</f>
        <v>29542.20000000003</v>
      </c>
      <c r="K23" s="132"/>
      <c r="M23" s="132"/>
      <c r="Q23" s="196">
        <f>SUM(Q18:Q22)</f>
        <v>94288.83</v>
      </c>
    </row>
    <row r="24" spans="2:17" ht="15.75" thickTop="1">
      <c r="B24" s="140"/>
      <c r="K24" s="132"/>
      <c r="M24" s="132"/>
    </row>
    <row r="25" spans="2:17" ht="15.75" thickBot="1">
      <c r="G25" s="141" t="s">
        <v>116</v>
      </c>
      <c r="H25" s="142">
        <f>H14+H23</f>
        <v>147000.00000000003</v>
      </c>
      <c r="J25" s="132"/>
      <c r="K25" s="143"/>
      <c r="Q25" s="134">
        <f>H14+Q23</f>
        <v>211746.63</v>
      </c>
    </row>
    <row r="26" spans="2:17" ht="15.75" thickTop="1"/>
    <row r="27" spans="2:17">
      <c r="J27" s="154"/>
    </row>
    <row r="28" spans="2:17">
      <c r="B28" s="198" t="s">
        <v>221</v>
      </c>
    </row>
    <row r="30" spans="2:17">
      <c r="B30" s="155" t="s">
        <v>184</v>
      </c>
    </row>
    <row r="31" spans="2:17">
      <c r="B31" s="187" t="s">
        <v>119</v>
      </c>
    </row>
  </sheetData>
  <mergeCells count="2">
    <mergeCell ref="B7:H7"/>
    <mergeCell ref="B8:H8"/>
  </mergeCells>
  <pageMargins left="0.51181102362204722" right="0.5118110236220472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0C774-B48E-4D3E-A8EC-524DA559857D}">
  <dimension ref="A5:D98"/>
  <sheetViews>
    <sheetView topLeftCell="A13" workbookViewId="0">
      <selection activeCell="B23" sqref="B23"/>
    </sheetView>
  </sheetViews>
  <sheetFormatPr defaultRowHeight="15.75" customHeight="1"/>
  <cols>
    <col min="1" max="1" width="43.25" style="156" customWidth="1"/>
    <col min="2" max="2" width="14.625" style="159" customWidth="1"/>
    <col min="3" max="3" width="15.375" style="156" customWidth="1"/>
    <col min="4" max="256" width="9" style="156"/>
    <col min="257" max="257" width="43.25" style="156" customWidth="1"/>
    <col min="258" max="258" width="14.625" style="156" customWidth="1"/>
    <col min="259" max="259" width="15.375" style="156" customWidth="1"/>
    <col min="260" max="512" width="9" style="156"/>
    <col min="513" max="513" width="43.25" style="156" customWidth="1"/>
    <col min="514" max="514" width="14.625" style="156" customWidth="1"/>
    <col min="515" max="515" width="15.375" style="156" customWidth="1"/>
    <col min="516" max="768" width="9" style="156"/>
    <col min="769" max="769" width="43.25" style="156" customWidth="1"/>
    <col min="770" max="770" width="14.625" style="156" customWidth="1"/>
    <col min="771" max="771" width="15.375" style="156" customWidth="1"/>
    <col min="772" max="1024" width="9" style="156"/>
    <col min="1025" max="1025" width="43.25" style="156" customWidth="1"/>
    <col min="1026" max="1026" width="14.625" style="156" customWidth="1"/>
    <col min="1027" max="1027" width="15.375" style="156" customWidth="1"/>
    <col min="1028" max="1280" width="9" style="156"/>
    <col min="1281" max="1281" width="43.25" style="156" customWidth="1"/>
    <col min="1282" max="1282" width="14.625" style="156" customWidth="1"/>
    <col min="1283" max="1283" width="15.375" style="156" customWidth="1"/>
    <col min="1284" max="1536" width="9" style="156"/>
    <col min="1537" max="1537" width="43.25" style="156" customWidth="1"/>
    <col min="1538" max="1538" width="14.625" style="156" customWidth="1"/>
    <col min="1539" max="1539" width="15.375" style="156" customWidth="1"/>
    <col min="1540" max="1792" width="9" style="156"/>
    <col min="1793" max="1793" width="43.25" style="156" customWidth="1"/>
    <col min="1794" max="1794" width="14.625" style="156" customWidth="1"/>
    <col min="1795" max="1795" width="15.375" style="156" customWidth="1"/>
    <col min="1796" max="2048" width="9" style="156"/>
    <col min="2049" max="2049" width="43.25" style="156" customWidth="1"/>
    <col min="2050" max="2050" width="14.625" style="156" customWidth="1"/>
    <col min="2051" max="2051" width="15.375" style="156" customWidth="1"/>
    <col min="2052" max="2304" width="9" style="156"/>
    <col min="2305" max="2305" width="43.25" style="156" customWidth="1"/>
    <col min="2306" max="2306" width="14.625" style="156" customWidth="1"/>
    <col min="2307" max="2307" width="15.375" style="156" customWidth="1"/>
    <col min="2308" max="2560" width="9" style="156"/>
    <col min="2561" max="2561" width="43.25" style="156" customWidth="1"/>
    <col min="2562" max="2562" width="14.625" style="156" customWidth="1"/>
    <col min="2563" max="2563" width="15.375" style="156" customWidth="1"/>
    <col min="2564" max="2816" width="9" style="156"/>
    <col min="2817" max="2817" width="43.25" style="156" customWidth="1"/>
    <col min="2818" max="2818" width="14.625" style="156" customWidth="1"/>
    <col min="2819" max="2819" width="15.375" style="156" customWidth="1"/>
    <col min="2820" max="3072" width="9" style="156"/>
    <col min="3073" max="3073" width="43.25" style="156" customWidth="1"/>
    <col min="3074" max="3074" width="14.625" style="156" customWidth="1"/>
    <col min="3075" max="3075" width="15.375" style="156" customWidth="1"/>
    <col min="3076" max="3328" width="9" style="156"/>
    <col min="3329" max="3329" width="43.25" style="156" customWidth="1"/>
    <col min="3330" max="3330" width="14.625" style="156" customWidth="1"/>
    <col min="3331" max="3331" width="15.375" style="156" customWidth="1"/>
    <col min="3332" max="3584" width="9" style="156"/>
    <col min="3585" max="3585" width="43.25" style="156" customWidth="1"/>
    <col min="3586" max="3586" width="14.625" style="156" customWidth="1"/>
    <col min="3587" max="3587" width="15.375" style="156" customWidth="1"/>
    <col min="3588" max="3840" width="9" style="156"/>
    <col min="3841" max="3841" width="43.25" style="156" customWidth="1"/>
    <col min="3842" max="3842" width="14.625" style="156" customWidth="1"/>
    <col min="3843" max="3843" width="15.375" style="156" customWidth="1"/>
    <col min="3844" max="4096" width="9" style="156"/>
    <col min="4097" max="4097" width="43.25" style="156" customWidth="1"/>
    <col min="4098" max="4098" width="14.625" style="156" customWidth="1"/>
    <col min="4099" max="4099" width="15.375" style="156" customWidth="1"/>
    <col min="4100" max="4352" width="9" style="156"/>
    <col min="4353" max="4353" width="43.25" style="156" customWidth="1"/>
    <col min="4354" max="4354" width="14.625" style="156" customWidth="1"/>
    <col min="4355" max="4355" width="15.375" style="156" customWidth="1"/>
    <col min="4356" max="4608" width="9" style="156"/>
    <col min="4609" max="4609" width="43.25" style="156" customWidth="1"/>
    <col min="4610" max="4610" width="14.625" style="156" customWidth="1"/>
    <col min="4611" max="4611" width="15.375" style="156" customWidth="1"/>
    <col min="4612" max="4864" width="9" style="156"/>
    <col min="4865" max="4865" width="43.25" style="156" customWidth="1"/>
    <col min="4866" max="4866" width="14.625" style="156" customWidth="1"/>
    <col min="4867" max="4867" width="15.375" style="156" customWidth="1"/>
    <col min="4868" max="5120" width="9" style="156"/>
    <col min="5121" max="5121" width="43.25" style="156" customWidth="1"/>
    <col min="5122" max="5122" width="14.625" style="156" customWidth="1"/>
    <col min="5123" max="5123" width="15.375" style="156" customWidth="1"/>
    <col min="5124" max="5376" width="9" style="156"/>
    <col min="5377" max="5377" width="43.25" style="156" customWidth="1"/>
    <col min="5378" max="5378" width="14.625" style="156" customWidth="1"/>
    <col min="5379" max="5379" width="15.375" style="156" customWidth="1"/>
    <col min="5380" max="5632" width="9" style="156"/>
    <col min="5633" max="5633" width="43.25" style="156" customWidth="1"/>
    <col min="5634" max="5634" width="14.625" style="156" customWidth="1"/>
    <col min="5635" max="5635" width="15.375" style="156" customWidth="1"/>
    <col min="5636" max="5888" width="9" style="156"/>
    <col min="5889" max="5889" width="43.25" style="156" customWidth="1"/>
    <col min="5890" max="5890" width="14.625" style="156" customWidth="1"/>
    <col min="5891" max="5891" width="15.375" style="156" customWidth="1"/>
    <col min="5892" max="6144" width="9" style="156"/>
    <col min="6145" max="6145" width="43.25" style="156" customWidth="1"/>
    <col min="6146" max="6146" width="14.625" style="156" customWidth="1"/>
    <col min="6147" max="6147" width="15.375" style="156" customWidth="1"/>
    <col min="6148" max="6400" width="9" style="156"/>
    <col min="6401" max="6401" width="43.25" style="156" customWidth="1"/>
    <col min="6402" max="6402" width="14.625" style="156" customWidth="1"/>
    <col min="6403" max="6403" width="15.375" style="156" customWidth="1"/>
    <col min="6404" max="6656" width="9" style="156"/>
    <col min="6657" max="6657" width="43.25" style="156" customWidth="1"/>
    <col min="6658" max="6658" width="14.625" style="156" customWidth="1"/>
    <col min="6659" max="6659" width="15.375" style="156" customWidth="1"/>
    <col min="6660" max="6912" width="9" style="156"/>
    <col min="6913" max="6913" width="43.25" style="156" customWidth="1"/>
    <col min="6914" max="6914" width="14.625" style="156" customWidth="1"/>
    <col min="6915" max="6915" width="15.375" style="156" customWidth="1"/>
    <col min="6916" max="7168" width="9" style="156"/>
    <col min="7169" max="7169" width="43.25" style="156" customWidth="1"/>
    <col min="7170" max="7170" width="14.625" style="156" customWidth="1"/>
    <col min="7171" max="7171" width="15.375" style="156" customWidth="1"/>
    <col min="7172" max="7424" width="9" style="156"/>
    <col min="7425" max="7425" width="43.25" style="156" customWidth="1"/>
    <col min="7426" max="7426" width="14.625" style="156" customWidth="1"/>
    <col min="7427" max="7427" width="15.375" style="156" customWidth="1"/>
    <col min="7428" max="7680" width="9" style="156"/>
    <col min="7681" max="7681" width="43.25" style="156" customWidth="1"/>
    <col min="7682" max="7682" width="14.625" style="156" customWidth="1"/>
    <col min="7683" max="7683" width="15.375" style="156" customWidth="1"/>
    <col min="7684" max="7936" width="9" style="156"/>
    <col min="7937" max="7937" width="43.25" style="156" customWidth="1"/>
    <col min="7938" max="7938" width="14.625" style="156" customWidth="1"/>
    <col min="7939" max="7939" width="15.375" style="156" customWidth="1"/>
    <col min="7940" max="8192" width="9" style="156"/>
    <col min="8193" max="8193" width="43.25" style="156" customWidth="1"/>
    <col min="8194" max="8194" width="14.625" style="156" customWidth="1"/>
    <col min="8195" max="8195" width="15.375" style="156" customWidth="1"/>
    <col min="8196" max="8448" width="9" style="156"/>
    <col min="8449" max="8449" width="43.25" style="156" customWidth="1"/>
    <col min="8450" max="8450" width="14.625" style="156" customWidth="1"/>
    <col min="8451" max="8451" width="15.375" style="156" customWidth="1"/>
    <col min="8452" max="8704" width="9" style="156"/>
    <col min="8705" max="8705" width="43.25" style="156" customWidth="1"/>
    <col min="8706" max="8706" width="14.625" style="156" customWidth="1"/>
    <col min="8707" max="8707" width="15.375" style="156" customWidth="1"/>
    <col min="8708" max="8960" width="9" style="156"/>
    <col min="8961" max="8961" width="43.25" style="156" customWidth="1"/>
    <col min="8962" max="8962" width="14.625" style="156" customWidth="1"/>
    <col min="8963" max="8963" width="15.375" style="156" customWidth="1"/>
    <col min="8964" max="9216" width="9" style="156"/>
    <col min="9217" max="9217" width="43.25" style="156" customWidth="1"/>
    <col min="9218" max="9218" width="14.625" style="156" customWidth="1"/>
    <col min="9219" max="9219" width="15.375" style="156" customWidth="1"/>
    <col min="9220" max="9472" width="9" style="156"/>
    <col min="9473" max="9473" width="43.25" style="156" customWidth="1"/>
    <col min="9474" max="9474" width="14.625" style="156" customWidth="1"/>
    <col min="9475" max="9475" width="15.375" style="156" customWidth="1"/>
    <col min="9476" max="9728" width="9" style="156"/>
    <col min="9729" max="9729" width="43.25" style="156" customWidth="1"/>
    <col min="9730" max="9730" width="14.625" style="156" customWidth="1"/>
    <col min="9731" max="9731" width="15.375" style="156" customWidth="1"/>
    <col min="9732" max="9984" width="9" style="156"/>
    <col min="9985" max="9985" width="43.25" style="156" customWidth="1"/>
    <col min="9986" max="9986" width="14.625" style="156" customWidth="1"/>
    <col min="9987" max="9987" width="15.375" style="156" customWidth="1"/>
    <col min="9988" max="10240" width="9" style="156"/>
    <col min="10241" max="10241" width="43.25" style="156" customWidth="1"/>
    <col min="10242" max="10242" width="14.625" style="156" customWidth="1"/>
    <col min="10243" max="10243" width="15.375" style="156" customWidth="1"/>
    <col min="10244" max="10496" width="9" style="156"/>
    <col min="10497" max="10497" width="43.25" style="156" customWidth="1"/>
    <col min="10498" max="10498" width="14.625" style="156" customWidth="1"/>
    <col min="10499" max="10499" width="15.375" style="156" customWidth="1"/>
    <col min="10500" max="10752" width="9" style="156"/>
    <col min="10753" max="10753" width="43.25" style="156" customWidth="1"/>
    <col min="10754" max="10754" width="14.625" style="156" customWidth="1"/>
    <col min="10755" max="10755" width="15.375" style="156" customWidth="1"/>
    <col min="10756" max="11008" width="9" style="156"/>
    <col min="11009" max="11009" width="43.25" style="156" customWidth="1"/>
    <col min="11010" max="11010" width="14.625" style="156" customWidth="1"/>
    <col min="11011" max="11011" width="15.375" style="156" customWidth="1"/>
    <col min="11012" max="11264" width="9" style="156"/>
    <col min="11265" max="11265" width="43.25" style="156" customWidth="1"/>
    <col min="11266" max="11266" width="14.625" style="156" customWidth="1"/>
    <col min="11267" max="11267" width="15.375" style="156" customWidth="1"/>
    <col min="11268" max="11520" width="9" style="156"/>
    <col min="11521" max="11521" width="43.25" style="156" customWidth="1"/>
    <col min="11522" max="11522" width="14.625" style="156" customWidth="1"/>
    <col min="11523" max="11523" width="15.375" style="156" customWidth="1"/>
    <col min="11524" max="11776" width="9" style="156"/>
    <col min="11777" max="11777" width="43.25" style="156" customWidth="1"/>
    <col min="11778" max="11778" width="14.625" style="156" customWidth="1"/>
    <col min="11779" max="11779" width="15.375" style="156" customWidth="1"/>
    <col min="11780" max="12032" width="9" style="156"/>
    <col min="12033" max="12033" width="43.25" style="156" customWidth="1"/>
    <col min="12034" max="12034" width="14.625" style="156" customWidth="1"/>
    <col min="12035" max="12035" width="15.375" style="156" customWidth="1"/>
    <col min="12036" max="12288" width="9" style="156"/>
    <col min="12289" max="12289" width="43.25" style="156" customWidth="1"/>
    <col min="12290" max="12290" width="14.625" style="156" customWidth="1"/>
    <col min="12291" max="12291" width="15.375" style="156" customWidth="1"/>
    <col min="12292" max="12544" width="9" style="156"/>
    <col min="12545" max="12545" width="43.25" style="156" customWidth="1"/>
    <col min="12546" max="12546" width="14.625" style="156" customWidth="1"/>
    <col min="12547" max="12547" width="15.375" style="156" customWidth="1"/>
    <col min="12548" max="12800" width="9" style="156"/>
    <col min="12801" max="12801" width="43.25" style="156" customWidth="1"/>
    <col min="12802" max="12802" width="14.625" style="156" customWidth="1"/>
    <col min="12803" max="12803" width="15.375" style="156" customWidth="1"/>
    <col min="12804" max="13056" width="9" style="156"/>
    <col min="13057" max="13057" width="43.25" style="156" customWidth="1"/>
    <col min="13058" max="13058" width="14.625" style="156" customWidth="1"/>
    <col min="13059" max="13059" width="15.375" style="156" customWidth="1"/>
    <col min="13060" max="13312" width="9" style="156"/>
    <col min="13313" max="13313" width="43.25" style="156" customWidth="1"/>
    <col min="13314" max="13314" width="14.625" style="156" customWidth="1"/>
    <col min="13315" max="13315" width="15.375" style="156" customWidth="1"/>
    <col min="13316" max="13568" width="9" style="156"/>
    <col min="13569" max="13569" width="43.25" style="156" customWidth="1"/>
    <col min="13570" max="13570" width="14.625" style="156" customWidth="1"/>
    <col min="13571" max="13571" width="15.375" style="156" customWidth="1"/>
    <col min="13572" max="13824" width="9" style="156"/>
    <col min="13825" max="13825" width="43.25" style="156" customWidth="1"/>
    <col min="13826" max="13826" width="14.625" style="156" customWidth="1"/>
    <col min="13827" max="13827" width="15.375" style="156" customWidth="1"/>
    <col min="13828" max="14080" width="9" style="156"/>
    <col min="14081" max="14081" width="43.25" style="156" customWidth="1"/>
    <col min="14082" max="14082" width="14.625" style="156" customWidth="1"/>
    <col min="14083" max="14083" width="15.375" style="156" customWidth="1"/>
    <col min="14084" max="14336" width="9" style="156"/>
    <col min="14337" max="14337" width="43.25" style="156" customWidth="1"/>
    <col min="14338" max="14338" width="14.625" style="156" customWidth="1"/>
    <col min="14339" max="14339" width="15.375" style="156" customWidth="1"/>
    <col min="14340" max="14592" width="9" style="156"/>
    <col min="14593" max="14593" width="43.25" style="156" customWidth="1"/>
    <col min="14594" max="14594" width="14.625" style="156" customWidth="1"/>
    <col min="14595" max="14595" width="15.375" style="156" customWidth="1"/>
    <col min="14596" max="14848" width="9" style="156"/>
    <col min="14849" max="14849" width="43.25" style="156" customWidth="1"/>
    <col min="14850" max="14850" width="14.625" style="156" customWidth="1"/>
    <col min="14851" max="14851" width="15.375" style="156" customWidth="1"/>
    <col min="14852" max="15104" width="9" style="156"/>
    <col min="15105" max="15105" width="43.25" style="156" customWidth="1"/>
    <col min="15106" max="15106" width="14.625" style="156" customWidth="1"/>
    <col min="15107" max="15107" width="15.375" style="156" customWidth="1"/>
    <col min="15108" max="15360" width="9" style="156"/>
    <col min="15361" max="15361" width="43.25" style="156" customWidth="1"/>
    <col min="15362" max="15362" width="14.625" style="156" customWidth="1"/>
    <col min="15363" max="15363" width="15.375" style="156" customWidth="1"/>
    <col min="15364" max="15616" width="9" style="156"/>
    <col min="15617" max="15617" width="43.25" style="156" customWidth="1"/>
    <col min="15618" max="15618" width="14.625" style="156" customWidth="1"/>
    <col min="15619" max="15619" width="15.375" style="156" customWidth="1"/>
    <col min="15620" max="15872" width="9" style="156"/>
    <col min="15873" max="15873" width="43.25" style="156" customWidth="1"/>
    <col min="15874" max="15874" width="14.625" style="156" customWidth="1"/>
    <col min="15875" max="15875" width="15.375" style="156" customWidth="1"/>
    <col min="15876" max="16128" width="9" style="156"/>
    <col min="16129" max="16129" width="43.25" style="156" customWidth="1"/>
    <col min="16130" max="16130" width="14.625" style="156" customWidth="1"/>
    <col min="16131" max="16131" width="15.375" style="156" customWidth="1"/>
    <col min="16132" max="16384" width="9" style="156"/>
  </cols>
  <sheetData>
    <row r="5" spans="1:3" ht="15.75" customHeight="1">
      <c r="B5" s="157" t="s">
        <v>167</v>
      </c>
    </row>
    <row r="6" spans="1:3" ht="15.75" customHeight="1">
      <c r="B6" s="157"/>
    </row>
    <row r="7" spans="1:3" ht="15.75" customHeight="1">
      <c r="B7" s="158" t="s">
        <v>168</v>
      </c>
    </row>
    <row r="8" spans="1:3" ht="15.75" customHeight="1">
      <c r="B8" s="158" t="s">
        <v>169</v>
      </c>
    </row>
    <row r="9" spans="1:3" ht="15.75" customHeight="1">
      <c r="B9" s="158" t="s">
        <v>170</v>
      </c>
    </row>
    <row r="10" spans="1:3" ht="15.75" customHeight="1">
      <c r="B10" s="159" t="s">
        <v>171</v>
      </c>
    </row>
    <row r="11" spans="1:3" ht="12.75" customHeight="1">
      <c r="B11" s="158" t="s">
        <v>172</v>
      </c>
    </row>
    <row r="12" spans="1:3" ht="15.75" customHeight="1">
      <c r="B12" s="156"/>
      <c r="C12" s="160"/>
    </row>
    <row r="13" spans="1:3" ht="10.5" customHeight="1">
      <c r="A13" s="161" t="s">
        <v>173</v>
      </c>
      <c r="B13" s="162" t="s">
        <v>174</v>
      </c>
    </row>
    <row r="14" spans="1:3" ht="10.5" customHeight="1">
      <c r="A14" s="161"/>
      <c r="B14" s="160"/>
    </row>
    <row r="15" spans="1:3" ht="10.5" customHeight="1">
      <c r="A15" s="161"/>
      <c r="B15" s="160"/>
    </row>
    <row r="16" spans="1:3" ht="15.75" customHeight="1">
      <c r="A16" s="163"/>
      <c r="B16" s="164"/>
    </row>
    <row r="17" spans="1:4" ht="11.25" customHeight="1">
      <c r="A17" s="163"/>
      <c r="B17" s="164"/>
    </row>
    <row r="18" spans="1:4" ht="15.75" customHeight="1">
      <c r="A18" s="165" t="s">
        <v>175</v>
      </c>
      <c r="B18" s="156"/>
    </row>
    <row r="19" spans="1:4" ht="10.5" customHeight="1">
      <c r="B19" s="156"/>
    </row>
    <row r="20" spans="1:4" ht="108" customHeight="1">
      <c r="A20" s="219" t="s">
        <v>176</v>
      </c>
      <c r="B20" s="220"/>
      <c r="C20" s="166"/>
    </row>
    <row r="21" spans="1:4" ht="17.25" customHeight="1">
      <c r="A21" s="156" t="s">
        <v>177</v>
      </c>
      <c r="B21" s="221"/>
      <c r="C21" s="221"/>
    </row>
    <row r="22" spans="1:4" ht="15.75" customHeight="1">
      <c r="A22" s="167" t="s">
        <v>178</v>
      </c>
      <c r="B22" s="168">
        <v>5270.59</v>
      </c>
      <c r="C22" s="169"/>
      <c r="D22" s="170" t="s">
        <v>179</v>
      </c>
    </row>
    <row r="23" spans="1:4" ht="9" customHeight="1">
      <c r="A23" s="167"/>
      <c r="B23" s="168"/>
      <c r="C23" s="166"/>
    </row>
    <row r="24" spans="1:4" ht="15.75" customHeight="1">
      <c r="A24" s="167" t="s">
        <v>185</v>
      </c>
      <c r="B24" s="171">
        <f>ROUND(+B22*5%,2)</f>
        <v>263.52999999999997</v>
      </c>
      <c r="C24" s="166"/>
    </row>
    <row r="25" spans="1:4" ht="5.0999999999999996" customHeight="1">
      <c r="A25" s="167"/>
      <c r="B25" s="172"/>
      <c r="C25" s="166"/>
    </row>
    <row r="26" spans="1:4" ht="5.0999999999999996" customHeight="1">
      <c r="A26" s="167"/>
      <c r="B26" s="173"/>
      <c r="C26" s="166"/>
    </row>
    <row r="27" spans="1:4" ht="15.75" customHeight="1">
      <c r="A27" s="167" t="s">
        <v>180</v>
      </c>
      <c r="B27" s="168">
        <f>SUM(B22:B24)</f>
        <v>5534.12</v>
      </c>
      <c r="C27" s="166"/>
    </row>
    <row r="28" spans="1:4" ht="9" customHeight="1">
      <c r="A28" s="174"/>
      <c r="B28" s="168"/>
      <c r="C28" s="166"/>
    </row>
    <row r="29" spans="1:4" ht="15.75" customHeight="1">
      <c r="A29" s="167" t="s">
        <v>181</v>
      </c>
      <c r="B29" s="168">
        <f>ROUND(B27*22/100,2)</f>
        <v>1217.51</v>
      </c>
      <c r="C29" s="166"/>
    </row>
    <row r="30" spans="1:4" ht="5.0999999999999996" customHeight="1">
      <c r="A30" s="167"/>
      <c r="B30" s="172"/>
      <c r="C30" s="166"/>
    </row>
    <row r="31" spans="1:4" ht="5.0999999999999996" customHeight="1">
      <c r="A31" s="167"/>
      <c r="B31" s="173"/>
      <c r="C31" s="166"/>
    </row>
    <row r="32" spans="1:4" ht="15.75" customHeight="1">
      <c r="A32" s="175" t="s">
        <v>182</v>
      </c>
      <c r="B32" s="176">
        <f>SUM(B27:B29)</f>
        <v>6751.63</v>
      </c>
      <c r="C32" s="166"/>
    </row>
    <row r="33" spans="1:3" ht="9" customHeight="1">
      <c r="A33" s="167"/>
      <c r="B33" s="168"/>
      <c r="C33" s="166"/>
    </row>
    <row r="34" spans="1:3" ht="15.75" customHeight="1">
      <c r="A34" s="177"/>
      <c r="B34" s="168"/>
      <c r="C34" s="166"/>
    </row>
    <row r="35" spans="1:3" ht="5.0999999999999996" customHeight="1">
      <c r="A35" s="167"/>
      <c r="B35" s="172"/>
      <c r="C35" s="166"/>
    </row>
    <row r="36" spans="1:3" ht="5.0999999999999996" customHeight="1">
      <c r="A36" s="167"/>
      <c r="B36" s="173"/>
      <c r="C36" s="166"/>
    </row>
    <row r="37" spans="1:3" ht="15.75" customHeight="1">
      <c r="A37" s="178"/>
      <c r="B37" s="179"/>
      <c r="C37" s="166"/>
    </row>
    <row r="38" spans="1:3" ht="15.75" customHeight="1">
      <c r="B38" s="180"/>
    </row>
    <row r="39" spans="1:3" ht="15.75" customHeight="1">
      <c r="B39" s="180"/>
    </row>
    <row r="40" spans="1:3" ht="15.75" customHeight="1">
      <c r="B40" s="156"/>
    </row>
    <row r="41" spans="1:3" ht="15.75" customHeight="1">
      <c r="A41" s="181" t="s">
        <v>183</v>
      </c>
      <c r="B41" s="156"/>
    </row>
    <row r="42" spans="1:3" ht="15.75" customHeight="1">
      <c r="A42" s="182"/>
      <c r="B42" s="183"/>
    </row>
    <row r="43" spans="1:3" ht="15.75" customHeight="1">
      <c r="A43" s="184"/>
      <c r="B43" s="156"/>
    </row>
    <row r="44" spans="1:3" ht="15.75" customHeight="1">
      <c r="A44" s="182"/>
      <c r="B44" s="183"/>
    </row>
    <row r="45" spans="1:3" ht="15.75" customHeight="1">
      <c r="A45" s="184"/>
      <c r="B45" s="156"/>
    </row>
    <row r="46" spans="1:3" ht="15.75" customHeight="1">
      <c r="B46" s="156"/>
    </row>
    <row r="47" spans="1:3" ht="15.75" customHeight="1">
      <c r="B47" s="156"/>
    </row>
    <row r="48" spans="1:3" ht="15.75" customHeight="1">
      <c r="B48" s="156"/>
    </row>
    <row r="49" spans="2:2" ht="15.75" customHeight="1">
      <c r="B49" s="156"/>
    </row>
    <row r="50" spans="2:2" ht="15.75" customHeight="1">
      <c r="B50" s="156"/>
    </row>
    <row r="51" spans="2:2" ht="15.75" customHeight="1">
      <c r="B51" s="156"/>
    </row>
    <row r="52" spans="2:2" ht="15.75" customHeight="1">
      <c r="B52" s="156"/>
    </row>
    <row r="53" spans="2:2" ht="15.75" customHeight="1">
      <c r="B53" s="156"/>
    </row>
    <row r="54" spans="2:2" ht="15.75" customHeight="1">
      <c r="B54" s="156"/>
    </row>
    <row r="55" spans="2:2" ht="15.75" customHeight="1">
      <c r="B55" s="156"/>
    </row>
    <row r="56" spans="2:2" ht="15.75" customHeight="1">
      <c r="B56" s="156"/>
    </row>
    <row r="57" spans="2:2" ht="15.75" customHeight="1">
      <c r="B57" s="156"/>
    </row>
    <row r="58" spans="2:2" ht="15.75" customHeight="1">
      <c r="B58" s="156"/>
    </row>
    <row r="59" spans="2:2" ht="15.75" customHeight="1">
      <c r="B59" s="156"/>
    </row>
    <row r="60" spans="2:2" ht="15.75" customHeight="1">
      <c r="B60" s="156"/>
    </row>
    <row r="61" spans="2:2" ht="15.75" customHeight="1">
      <c r="B61" s="156"/>
    </row>
    <row r="62" spans="2:2" ht="15.75" customHeight="1">
      <c r="B62" s="156"/>
    </row>
    <row r="63" spans="2:2" ht="15.75" customHeight="1">
      <c r="B63" s="156"/>
    </row>
    <row r="64" spans="2:2" ht="15.75" customHeight="1">
      <c r="B64" s="156"/>
    </row>
    <row r="65" spans="2:2" ht="15.75" customHeight="1">
      <c r="B65" s="156"/>
    </row>
    <row r="66" spans="2:2" ht="15.75" customHeight="1">
      <c r="B66" s="156"/>
    </row>
    <row r="67" spans="2:2" ht="15.75" customHeight="1">
      <c r="B67" s="156"/>
    </row>
    <row r="68" spans="2:2" ht="15.75" customHeight="1">
      <c r="B68" s="156"/>
    </row>
    <row r="69" spans="2:2" ht="15.75" customHeight="1">
      <c r="B69" s="156"/>
    </row>
    <row r="70" spans="2:2" ht="15.75" customHeight="1">
      <c r="B70" s="156"/>
    </row>
    <row r="71" spans="2:2" ht="15.75" customHeight="1">
      <c r="B71" s="156"/>
    </row>
    <row r="72" spans="2:2" ht="15.75" customHeight="1">
      <c r="B72" s="156"/>
    </row>
    <row r="73" spans="2:2" ht="15.75" customHeight="1">
      <c r="B73" s="156"/>
    </row>
    <row r="74" spans="2:2" ht="15.75" customHeight="1">
      <c r="B74" s="156"/>
    </row>
    <row r="75" spans="2:2" ht="15.75" customHeight="1">
      <c r="B75" s="156"/>
    </row>
    <row r="76" spans="2:2" ht="15.75" customHeight="1">
      <c r="B76" s="156"/>
    </row>
    <row r="77" spans="2:2" ht="15.75" customHeight="1">
      <c r="B77" s="156"/>
    </row>
    <row r="78" spans="2:2" ht="15.75" customHeight="1">
      <c r="B78" s="156"/>
    </row>
    <row r="79" spans="2:2" ht="15.75" customHeight="1">
      <c r="B79" s="156"/>
    </row>
    <row r="80" spans="2:2" ht="15.75" customHeight="1">
      <c r="B80" s="156"/>
    </row>
    <row r="81" spans="2:2" ht="15.75" customHeight="1">
      <c r="B81" s="156"/>
    </row>
    <row r="82" spans="2:2" ht="15.75" customHeight="1">
      <c r="B82" s="156"/>
    </row>
    <row r="83" spans="2:2" ht="15.75" customHeight="1">
      <c r="B83" s="156"/>
    </row>
    <row r="84" spans="2:2" ht="15.75" customHeight="1">
      <c r="B84" s="156"/>
    </row>
    <row r="85" spans="2:2" ht="15.75" customHeight="1">
      <c r="B85" s="156"/>
    </row>
    <row r="86" spans="2:2" ht="15.75" customHeight="1">
      <c r="B86" s="156"/>
    </row>
    <row r="87" spans="2:2" ht="15.75" customHeight="1">
      <c r="B87" s="156"/>
    </row>
    <row r="88" spans="2:2" ht="15.75" customHeight="1">
      <c r="B88" s="156"/>
    </row>
    <row r="89" spans="2:2" ht="15.75" customHeight="1">
      <c r="B89" s="156"/>
    </row>
    <row r="90" spans="2:2" ht="15.75" customHeight="1">
      <c r="B90" s="156"/>
    </row>
    <row r="91" spans="2:2" ht="15.75" customHeight="1">
      <c r="B91" s="156"/>
    </row>
    <row r="92" spans="2:2" ht="15.75" customHeight="1">
      <c r="B92" s="156"/>
    </row>
    <row r="93" spans="2:2" ht="15.75" customHeight="1">
      <c r="B93" s="156"/>
    </row>
    <row r="94" spans="2:2" ht="15.75" customHeight="1">
      <c r="B94" s="156"/>
    </row>
    <row r="95" spans="2:2" ht="15.75" customHeight="1">
      <c r="B95" s="156"/>
    </row>
    <row r="96" spans="2:2" ht="15.75" customHeight="1">
      <c r="B96" s="156"/>
    </row>
    <row r="97" spans="2:2" ht="15.75" customHeight="1">
      <c r="B97" s="156"/>
    </row>
    <row r="98" spans="2:2" ht="15.75" customHeight="1">
      <c r="B98" s="156"/>
    </row>
  </sheetData>
  <mergeCells count="2">
    <mergeCell ref="A20:B20"/>
    <mergeCell ref="B21:C21"/>
  </mergeCells>
  <pageMargins left="0.74803149606299213" right="0.74803149606299213"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8</vt:i4>
      </vt:variant>
    </vt:vector>
  </HeadingPairs>
  <TitlesOfParts>
    <vt:vector size="14" baseType="lpstr">
      <vt:lpstr>PTI_MO_2</vt:lpstr>
      <vt:lpstr>PTI_MO_2 (2)</vt:lpstr>
      <vt:lpstr>Foglio2</vt:lpstr>
      <vt:lpstr>PTI_MO_2 (3)</vt:lpstr>
      <vt:lpstr>Foglio2 (2)</vt:lpstr>
      <vt:lpstr>Foglio2 (4)</vt:lpstr>
      <vt:lpstr>'Foglio2 (2)'!Area_stampa</vt:lpstr>
      <vt:lpstr>'Foglio2 (4)'!Area_stampa</vt:lpstr>
      <vt:lpstr>PTI_MO_2!Area_stampa</vt:lpstr>
      <vt:lpstr>'PTI_MO_2 (2)'!Area_stampa</vt:lpstr>
      <vt:lpstr>'PTI_MO_2 (3)'!Area_stampa</vt:lpstr>
      <vt:lpstr>PTI_MO_2!Titoli_stampa</vt:lpstr>
      <vt:lpstr>'PTI_MO_2 (2)'!Titoli_stampa</vt:lpstr>
      <vt:lpstr>'PTI_MO_2 (3)'!Titoli_stampa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CLEMENTE BOTTONE</dc:creator>
  <cp:lastModifiedBy>bottoneclemente</cp:lastModifiedBy>
  <cp:lastPrinted>2024-03-14T13:26:33Z</cp:lastPrinted>
  <dcterms:created xsi:type="dcterms:W3CDTF">2023-09-13T12:07:33Z</dcterms:created>
  <dcterms:modified xsi:type="dcterms:W3CDTF">2024-06-10T13:06:57Z</dcterms:modified>
</cp:coreProperties>
</file>