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15480" windowHeight="8835" activeTab="0"/>
  </bookViews>
  <sheets>
    <sheet name="ENTRATE E SPESE VINCOLATE" sheetId="1" r:id="rId1"/>
    <sheet name="ENT_SPESE VINC_MANUTENZIONE" sheetId="2" r:id="rId2"/>
    <sheet name="Foglio2" sheetId="3" r:id="rId3"/>
    <sheet name="Foglio3" sheetId="4" r:id="rId4"/>
  </sheets>
  <definedNames>
    <definedName name="_xlnm.Print_Area" localSheetId="1">'ENT_SPESE VINC_MANUTENZIONE'!$A$1:$F$28</definedName>
    <definedName name="_xlnm.Print_Area" localSheetId="0">'ENTRATE E SPESE VINCOLATE'!$A$1:$F$209</definedName>
    <definedName name="_xlnm.Print_Titles" localSheetId="0">'ENTRATE E SPESE VINCOLATE'!$1:$1</definedName>
  </definedNames>
  <calcPr fullCalcOnLoad="1"/>
</workbook>
</file>

<file path=xl/sharedStrings.xml><?xml version="1.0" encoding="utf-8"?>
<sst xmlns="http://schemas.openxmlformats.org/spreadsheetml/2006/main" count="316" uniqueCount="98">
  <si>
    <t>CAPITOLI ENTRATA</t>
  </si>
  <si>
    <t>CAPITOLI SPESA</t>
  </si>
  <si>
    <t>Trasferimenti L.183/89 e L.267/98</t>
  </si>
  <si>
    <t>economie</t>
  </si>
  <si>
    <t>Trasferimenti da Stato residui 31/12/2002 DPCM 27/12/2002</t>
  </si>
  <si>
    <t>Trasferimenti da regione E/R per interventi in avvalimento</t>
  </si>
  <si>
    <t>TOTALE</t>
  </si>
  <si>
    <t>RISORSE DA STATO EX TAB. C1</t>
  </si>
  <si>
    <t>TRASFERIMENTI DA STATO RESIDUI LETT. F</t>
  </si>
  <si>
    <t xml:space="preserve">TOTALE </t>
  </si>
  <si>
    <t>SOMME IMPEGNATE X INTERVENTI FINANZIATI RESIDUI LETT. F</t>
  </si>
  <si>
    <t>SOMME IMPEGNATE X MANUTENZIONI ORDINARIE E STRAORD. EX TAB. C1</t>
  </si>
  <si>
    <t>SOMME IMPEGNATE X PRONTO INTERVENTO</t>
  </si>
  <si>
    <t>Somme impegnate per attività già impegnate ex Magispo (residui lett. c)</t>
  </si>
  <si>
    <t>Somme impegnate x opere difesa suolo con fondi Stato finanziati con L. 183/89 e L. 267/98</t>
  </si>
  <si>
    <t>ASSEGNAZIONI EMILIA-ROMAGNA</t>
  </si>
  <si>
    <t>ASSEGNAZIONI LOMBARDIA</t>
  </si>
  <si>
    <t>ASSEGNAZIONI PIEMONTE</t>
  </si>
  <si>
    <t>ASSEGNAZIONI  VENETO</t>
  </si>
  <si>
    <t>ANNO 2002</t>
  </si>
  <si>
    <t>ANNO 2003</t>
  </si>
  <si>
    <t>ANNO 2004</t>
  </si>
  <si>
    <t>ANNO 2005</t>
  </si>
  <si>
    <t>TOTALE CAP. 20105</t>
  </si>
  <si>
    <t>TOTALE CAP. 20110</t>
  </si>
  <si>
    <t>TOTALE CAP. 20115</t>
  </si>
  <si>
    <t>TOTALE CAP. 20120</t>
  </si>
  <si>
    <t>TRASFERIMENTO RESIDUI DI STANZIAMENTO ART. 7 L.35/95 ANNUALITA' 99/200 - PS 45</t>
  </si>
  <si>
    <t>SOMME IMPEGNATE X LAVORI CON RESIDUI PS 45</t>
  </si>
  <si>
    <t xml:space="preserve">ANNO 2005 </t>
  </si>
  <si>
    <t>TOTALE FINALE</t>
  </si>
  <si>
    <t>ANNO 2005 (residuo 2004)</t>
  </si>
  <si>
    <t>TOTALE GENERALE</t>
  </si>
  <si>
    <t>ANNO 2003 (accertato e incassato nel 2005)</t>
  </si>
  <si>
    <t>ANNO 2004 (accertato e incassato nel 2005)</t>
  </si>
  <si>
    <t>economie su residui</t>
  </si>
  <si>
    <t>TOTALE REGIONI</t>
  </si>
  <si>
    <t>Economie lorde</t>
  </si>
  <si>
    <t>SPESE IMPEGNATE PER LABORATORIO GEOTECNICO</t>
  </si>
  <si>
    <t>ANNO 2004 (fondi da M.O.)</t>
  </si>
  <si>
    <t>SPESE INVESTIMENTO PER LABORATORIO GEOTECNICO</t>
  </si>
  <si>
    <t>ANNO 2003 (con lettera f)=€. 162.379.548,88)</t>
  </si>
  <si>
    <t>Trasf. da regione LOMBARDIA per interventi in avvalimento</t>
  </si>
  <si>
    <t>Impegni per interv. in avvalimento per conto delle Regioni</t>
  </si>
  <si>
    <t>Accantonamento 10% per Fondo spese istituzionali</t>
  </si>
  <si>
    <t>economie sui residui lettera c)</t>
  </si>
  <si>
    <t>totale economie</t>
  </si>
  <si>
    <t>ANNO 2005 (accertato)</t>
  </si>
  <si>
    <t>Utilizzo economie residui lettera c)</t>
  </si>
  <si>
    <t>ANNO 2006</t>
  </si>
  <si>
    <t>UTILIZZO FONDI TRAFERITI DALLA REGIONI PER INTERVENTI D'ISTITUTO DELL'ENTE</t>
  </si>
  <si>
    <t>ANNO 2003/2004</t>
  </si>
  <si>
    <t>Fondi utilizzati per programma PS 45</t>
  </si>
  <si>
    <t>Impegni assunti erroneamente e imputabili al cap. 20160</t>
  </si>
  <si>
    <t>TOTALE NETTO</t>
  </si>
  <si>
    <t>Impegno assunto erroneamente sul capitolo 20185</t>
  </si>
  <si>
    <t>ANNO 2006 (ACCERTATO)</t>
  </si>
  <si>
    <t>Trasf. da regione VENETO per interventi in avvalimento</t>
  </si>
  <si>
    <t>Trasferimento dal dipartimento di protezione civile</t>
  </si>
  <si>
    <t>totale accantonamento 10% per fondo spese istituzionali</t>
  </si>
  <si>
    <t>Contributo dal dipartimento della protezione civile ex comma 100 art. 1 legge 266/2005</t>
  </si>
  <si>
    <t>Spese per interventi con fondi trasferiti dal dipartimento della protezione civile ex comma 100 art. 1 legge 266/2005 e ord.dpcm n. 3485 del 22/12/05</t>
  </si>
  <si>
    <t>ANNO 2006 (IMPEGNATO)</t>
  </si>
  <si>
    <t>Economie su residui al 31/12/2006</t>
  </si>
  <si>
    <t>TOTALE 1</t>
  </si>
  <si>
    <t>TOTALE 2</t>
  </si>
  <si>
    <t>Assegnazione Regione Veneto alluvione 2004</t>
  </si>
  <si>
    <t>(erroneamente incassata sul 20120)</t>
  </si>
  <si>
    <t xml:space="preserve">ANNO 2003 </t>
  </si>
  <si>
    <t xml:space="preserve">ANNO 2004 </t>
  </si>
  <si>
    <t xml:space="preserve">ANNO 2006 </t>
  </si>
  <si>
    <t xml:space="preserve">Utilizzo dei fondi trasferiti dalle regioni per interventi d'istituto dell'ente </t>
  </si>
  <si>
    <t>Importo impegnato</t>
  </si>
  <si>
    <t>Importo accertato</t>
  </si>
  <si>
    <t>Imp.assunto sul cap.20170 e imput. al cap. 20150 (cons.06)</t>
  </si>
  <si>
    <t>ANNO 2007</t>
  </si>
  <si>
    <t>ANNO 2005 (incassato)</t>
  </si>
  <si>
    <t>ANNO 2006 (di cui 1.088.486,43 incassato)</t>
  </si>
  <si>
    <t>ANNO 2006 (ACCERTATO e incassato sul 2007)</t>
  </si>
  <si>
    <t>Economie su residui al 31/12/2005</t>
  </si>
  <si>
    <t>Economie su residui al 31/12/2007</t>
  </si>
  <si>
    <t>TOTALE 3</t>
  </si>
  <si>
    <t>TOTALE 4</t>
  </si>
  <si>
    <t xml:space="preserve">Doppio pagamento </t>
  </si>
  <si>
    <t>SPESE PER ATTIVITA' DI ADESIONE E SUPPORTO TECNICO-ECONOMICO E SCIENTIFICO</t>
  </si>
  <si>
    <t>TOTALE 8</t>
  </si>
  <si>
    <t>SPESE PER L'ACQUISTO E RIATTAMENTO IMMOBILI AI FINI ISTITUZIONALI DELL'ENTE</t>
  </si>
  <si>
    <t>TOTALE 5</t>
  </si>
  <si>
    <t>TOTALE 6</t>
  </si>
  <si>
    <t>REALIZZAZIONE DI UN SISTEMA DI MODELLISTICA IDRAULICA PER LA PREVISIONE ED IL CONTROLLO DELEL PIENE FLUVIALI SULL'ASTA PRINCIPALE DEL FIUME PO</t>
  </si>
  <si>
    <t>TOTALE 7</t>
  </si>
  <si>
    <t>SPESE PER LA MANUTENZIONE BENI STRUMENTALI DELL'ENTE E PER IL RIPRISTINO DELEL DOTAZIONI</t>
  </si>
  <si>
    <t>impegni 2007</t>
  </si>
  <si>
    <t>accertamenti2007</t>
  </si>
  <si>
    <t>minori impegni 2007</t>
  </si>
  <si>
    <t>quota avanzo vincolato</t>
  </si>
  <si>
    <t>Realizzazione di un sistema di modellistica idraulica per la previsione e il controllo delle piene fluviali sull'asta principale del fiume po</t>
  </si>
  <si>
    <t>Impegno per RO1390 assunto erroneamente sul cap. 20170 (cons.2005 e 2006)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</si>
</sst>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G Omega"/>
      <family val="2"/>
    </font>
    <font>
      <sz val="11"/>
      <name val="CG Omega"/>
      <family val="2"/>
    </font>
    <font>
      <i/>
      <sz val="11"/>
      <name val="CG Omega"/>
      <family val="2"/>
    </font>
    <font>
      <b/>
      <sz val="12"/>
      <name val="CG Omega"/>
      <family val="2"/>
    </font>
    <font>
      <b/>
      <i/>
      <sz val="12"/>
      <name val="CG Omega"/>
      <family val="2"/>
    </font>
    <font>
      <i/>
      <sz val="12"/>
      <name val="CG Omega"/>
      <family val="2"/>
    </font>
    <font>
      <b/>
      <sz val="11"/>
      <name val="CG Omeg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 indent="2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" fontId="4" fillId="0" borderId="0" xfId="18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4" fontId="4" fillId="0" borderId="3" xfId="18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 indent="2"/>
    </xf>
    <xf numFmtId="0" fontId="6" fillId="0" borderId="5" xfId="0" applyFont="1" applyFill="1" applyBorder="1" applyAlignment="1">
      <alignment horizontal="right"/>
    </xf>
    <xf numFmtId="4" fontId="4" fillId="0" borderId="7" xfId="18" applyNumberFormat="1" applyFont="1" applyFill="1" applyBorder="1" applyAlignment="1">
      <alignment/>
    </xf>
    <xf numFmtId="4" fontId="4" fillId="0" borderId="8" xfId="18" applyNumberFormat="1" applyFont="1" applyFill="1" applyBorder="1" applyAlignment="1">
      <alignment/>
    </xf>
    <xf numFmtId="4" fontId="5" fillId="0" borderId="0" xfId="18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 wrapText="1" indent="2"/>
    </xf>
    <xf numFmtId="4" fontId="5" fillId="0" borderId="6" xfId="18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4" fontId="4" fillId="0" borderId="8" xfId="18" applyNumberFormat="1" applyFont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" fontId="3" fillId="0" borderId="0" xfId="18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wrapText="1" indent="2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3" fillId="0" borderId="8" xfId="18" applyNumberFormat="1" applyFont="1" applyFill="1" applyBorder="1" applyAlignment="1">
      <alignment/>
    </xf>
    <xf numFmtId="4" fontId="4" fillId="0" borderId="7" xfId="18" applyNumberFormat="1" applyFont="1" applyBorder="1" applyAlignment="1">
      <alignment/>
    </xf>
    <xf numFmtId="4" fontId="4" fillId="0" borderId="0" xfId="18" applyNumberFormat="1" applyFont="1" applyAlignment="1">
      <alignment/>
    </xf>
    <xf numFmtId="4" fontId="4" fillId="0" borderId="10" xfId="18" applyNumberFormat="1" applyFont="1" applyFill="1" applyBorder="1" applyAlignment="1">
      <alignment/>
    </xf>
    <xf numFmtId="4" fontId="4" fillId="0" borderId="9" xfId="18" applyNumberFormat="1" applyFont="1" applyBorder="1" applyAlignment="1">
      <alignment/>
    </xf>
    <xf numFmtId="4" fontId="4" fillId="0" borderId="6" xfId="18" applyNumberFormat="1" applyFont="1" applyFill="1" applyBorder="1" applyAlignment="1">
      <alignment/>
    </xf>
    <xf numFmtId="4" fontId="5" fillId="0" borderId="9" xfId="18" applyNumberFormat="1" applyFont="1" applyFill="1" applyBorder="1" applyAlignment="1">
      <alignment/>
    </xf>
    <xf numFmtId="4" fontId="4" fillId="0" borderId="9" xfId="18" applyNumberFormat="1" applyFont="1" applyFill="1" applyBorder="1" applyAlignment="1">
      <alignment/>
    </xf>
    <xf numFmtId="4" fontId="3" fillId="0" borderId="7" xfId="18" applyNumberFormat="1" applyFont="1" applyFill="1" applyBorder="1" applyAlignment="1">
      <alignment/>
    </xf>
    <xf numFmtId="4" fontId="4" fillId="0" borderId="0" xfId="18" applyNumberFormat="1" applyFont="1" applyFill="1" applyBorder="1" applyAlignment="1">
      <alignment horizontal="right"/>
    </xf>
    <xf numFmtId="4" fontId="4" fillId="0" borderId="3" xfId="18" applyNumberFormat="1" applyFont="1" applyFill="1" applyBorder="1" applyAlignment="1">
      <alignment/>
    </xf>
    <xf numFmtId="4" fontId="4" fillId="0" borderId="11" xfId="18" applyNumberFormat="1" applyFont="1" applyBorder="1" applyAlignment="1">
      <alignment/>
    </xf>
    <xf numFmtId="4" fontId="4" fillId="0" borderId="5" xfId="18" applyNumberFormat="1" applyFont="1" applyFill="1" applyBorder="1" applyAlignment="1">
      <alignment/>
    </xf>
    <xf numFmtId="4" fontId="4" fillId="0" borderId="5" xfId="18" applyNumberFormat="1" applyFont="1" applyBorder="1" applyAlignment="1">
      <alignment/>
    </xf>
    <xf numFmtId="4" fontId="3" fillId="0" borderId="3" xfId="18" applyNumberFormat="1" applyFont="1" applyFill="1" applyBorder="1" applyAlignment="1">
      <alignment/>
    </xf>
    <xf numFmtId="4" fontId="8" fillId="0" borderId="0" xfId="18" applyNumberFormat="1" applyFont="1" applyFill="1" applyBorder="1" applyAlignment="1">
      <alignment/>
    </xf>
    <xf numFmtId="4" fontId="7" fillId="0" borderId="0" xfId="18" applyNumberFormat="1" applyFont="1" applyFill="1" applyBorder="1" applyAlignment="1">
      <alignment/>
    </xf>
    <xf numFmtId="0" fontId="6" fillId="0" borderId="12" xfId="0" applyFont="1" applyFill="1" applyBorder="1" applyAlignment="1">
      <alignment horizontal="right" wrapText="1"/>
    </xf>
    <xf numFmtId="4" fontId="9" fillId="0" borderId="13" xfId="18" applyNumberFormat="1" applyFont="1" applyBorder="1" applyAlignment="1">
      <alignment/>
    </xf>
    <xf numFmtId="0" fontId="4" fillId="0" borderId="8" xfId="0" applyFont="1" applyFill="1" applyBorder="1" applyAlignment="1">
      <alignment horizontal="right" wrapText="1"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" fontId="5" fillId="0" borderId="8" xfId="18" applyNumberFormat="1" applyFont="1" applyFill="1" applyBorder="1" applyAlignment="1">
      <alignment/>
    </xf>
    <xf numFmtId="4" fontId="7" fillId="0" borderId="5" xfId="1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14" xfId="18" applyNumberFormat="1" applyFont="1" applyBorder="1" applyAlignment="1">
      <alignment/>
    </xf>
    <xf numFmtId="0" fontId="6" fillId="0" borderId="5" xfId="0" applyFont="1" applyFill="1" applyBorder="1" applyAlignment="1">
      <alignment wrapText="1"/>
    </xf>
    <xf numFmtId="4" fontId="6" fillId="0" borderId="6" xfId="18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6" xfId="18" applyNumberFormat="1" applyFont="1" applyBorder="1" applyAlignment="1">
      <alignment/>
    </xf>
    <xf numFmtId="4" fontId="9" fillId="0" borderId="9" xfId="18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4" fontId="4" fillId="0" borderId="0" xfId="18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" fontId="4" fillId="0" borderId="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4" fontId="4" fillId="0" borderId="13" xfId="18" applyNumberFormat="1" applyFont="1" applyBorder="1" applyAlignment="1">
      <alignment/>
    </xf>
    <xf numFmtId="0" fontId="8" fillId="0" borderId="8" xfId="0" applyFont="1" applyFill="1" applyBorder="1" applyAlignment="1">
      <alignment horizontal="right" wrapText="1" indent="2"/>
    </xf>
    <xf numFmtId="0" fontId="3" fillId="0" borderId="6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86" zoomScaleNormal="86" workbookViewId="0" topLeftCell="A1">
      <selection activeCell="E10" sqref="E10"/>
    </sheetView>
  </sheetViews>
  <sheetFormatPr defaultColWidth="9.140625" defaultRowHeight="12.75"/>
  <cols>
    <col min="1" max="1" width="9.00390625" style="18" customWidth="1"/>
    <col min="2" max="2" width="58.8515625" style="7" customWidth="1"/>
    <col min="3" max="3" width="19.140625" style="46" customWidth="1"/>
    <col min="4" max="4" width="9.421875" style="18" customWidth="1"/>
    <col min="5" max="5" width="56.00390625" style="7" customWidth="1"/>
    <col min="6" max="6" width="21.140625" style="46" bestFit="1" customWidth="1"/>
    <col min="7" max="7" width="9.140625" style="1" customWidth="1"/>
    <col min="8" max="8" width="15.7109375" style="1" bestFit="1" customWidth="1"/>
    <col min="9" max="16384" width="9.140625" style="1" customWidth="1"/>
  </cols>
  <sheetData>
    <row r="1" spans="1:6" ht="15.75">
      <c r="A1" s="92" t="s">
        <v>0</v>
      </c>
      <c r="B1" s="92"/>
      <c r="C1" s="73" t="s">
        <v>73</v>
      </c>
      <c r="D1" s="92" t="s">
        <v>1</v>
      </c>
      <c r="E1" s="92"/>
      <c r="F1" s="73" t="s">
        <v>72</v>
      </c>
    </row>
    <row r="2" spans="1:6" ht="30">
      <c r="A2" s="2">
        <v>20105</v>
      </c>
      <c r="B2" s="3" t="s">
        <v>15</v>
      </c>
      <c r="C2" s="16"/>
      <c r="D2" s="4">
        <v>20150</v>
      </c>
      <c r="E2" s="3" t="s">
        <v>71</v>
      </c>
      <c r="F2" s="30"/>
    </row>
    <row r="3" spans="1:6" ht="15">
      <c r="A3" s="2"/>
      <c r="B3" s="3" t="s">
        <v>19</v>
      </c>
      <c r="C3" s="16">
        <v>0</v>
      </c>
      <c r="D3" s="4"/>
      <c r="E3" s="3" t="s">
        <v>19</v>
      </c>
      <c r="F3" s="30">
        <v>4025017.74</v>
      </c>
    </row>
    <row r="4" spans="1:6" ht="15">
      <c r="A4" s="2"/>
      <c r="B4" s="3" t="s">
        <v>20</v>
      </c>
      <c r="C4" s="16">
        <v>1012473.6</v>
      </c>
      <c r="D4" s="4"/>
      <c r="E4" s="3" t="s">
        <v>68</v>
      </c>
      <c r="F4" s="30">
        <v>14634450.93</v>
      </c>
    </row>
    <row r="5" spans="1:6" ht="15">
      <c r="A5" s="2"/>
      <c r="B5" s="3" t="s">
        <v>21</v>
      </c>
      <c r="C5" s="16">
        <v>1291142.25</v>
      </c>
      <c r="D5" s="4"/>
      <c r="E5" s="3" t="s">
        <v>69</v>
      </c>
      <c r="F5" s="30">
        <v>16352620.8</v>
      </c>
    </row>
    <row r="6" spans="1:6" ht="15">
      <c r="A6" s="2"/>
      <c r="B6" s="3" t="s">
        <v>29</v>
      </c>
      <c r="C6" s="16">
        <v>0</v>
      </c>
      <c r="D6" s="4"/>
      <c r="E6" s="3" t="s">
        <v>29</v>
      </c>
      <c r="F6" s="30">
        <v>19558834.3</v>
      </c>
    </row>
    <row r="7" spans="1:6" ht="15">
      <c r="A7" s="2"/>
      <c r="B7" s="3" t="s">
        <v>49</v>
      </c>
      <c r="C7" s="16">
        <v>0</v>
      </c>
      <c r="D7" s="4"/>
      <c r="E7" s="3" t="s">
        <v>70</v>
      </c>
      <c r="F7" s="30">
        <v>13220934.75</v>
      </c>
    </row>
    <row r="8" spans="1:6" ht="15">
      <c r="A8" s="2"/>
      <c r="B8" s="3" t="s">
        <v>75</v>
      </c>
      <c r="C8" s="16">
        <v>0</v>
      </c>
      <c r="D8" s="4"/>
      <c r="E8" s="3" t="s">
        <v>75</v>
      </c>
      <c r="F8" s="30">
        <f>4519741.39-97107.05</f>
        <v>4422634.34</v>
      </c>
    </row>
    <row r="9" spans="1:6" ht="15">
      <c r="A9" s="2"/>
      <c r="B9" s="5" t="s">
        <v>23</v>
      </c>
      <c r="C9" s="49">
        <f>SUM(C3:C8)</f>
        <v>2303615.85</v>
      </c>
      <c r="D9" s="4"/>
      <c r="E9" s="6" t="s">
        <v>6</v>
      </c>
      <c r="F9" s="49">
        <f>SUM(F3:F8)</f>
        <v>72214492.86</v>
      </c>
    </row>
    <row r="10" spans="1:6" ht="15">
      <c r="A10" s="2">
        <v>20110</v>
      </c>
      <c r="B10" s="3" t="s">
        <v>16</v>
      </c>
      <c r="C10" s="16"/>
      <c r="D10" s="4"/>
      <c r="E10" s="3" t="s">
        <v>52</v>
      </c>
      <c r="F10" s="30">
        <f>-1681793.54+341.34</f>
        <v>-1681452.2</v>
      </c>
    </row>
    <row r="11" spans="1:6" ht="15">
      <c r="A11" s="2"/>
      <c r="B11" s="3" t="s">
        <v>19</v>
      </c>
      <c r="C11" s="16">
        <v>0</v>
      </c>
      <c r="D11" s="4"/>
      <c r="E11" s="7" t="s">
        <v>79</v>
      </c>
      <c r="F11" s="35">
        <v>-2454187</v>
      </c>
    </row>
    <row r="12" spans="1:6" ht="15">
      <c r="A12" s="2"/>
      <c r="B12" s="3" t="s">
        <v>20</v>
      </c>
      <c r="C12" s="16">
        <v>15235478.52</v>
      </c>
      <c r="D12" s="4"/>
      <c r="E12" s="7" t="s">
        <v>63</v>
      </c>
      <c r="F12" s="35">
        <f>-(183013.1+4628.88)</f>
        <v>-187641.98</v>
      </c>
    </row>
    <row r="13" spans="1:8" ht="15">
      <c r="A13" s="2"/>
      <c r="B13" s="3" t="s">
        <v>21</v>
      </c>
      <c r="C13" s="16">
        <v>1965209.72</v>
      </c>
      <c r="D13" s="4"/>
      <c r="E13" s="7" t="s">
        <v>80</v>
      </c>
      <c r="F13" s="35">
        <v>-1528880.73</v>
      </c>
      <c r="H13" s="20"/>
    </row>
    <row r="14" spans="1:6" ht="30">
      <c r="A14" s="2"/>
      <c r="B14" s="3" t="s">
        <v>29</v>
      </c>
      <c r="C14" s="16">
        <v>13167158.93</v>
      </c>
      <c r="D14" s="4"/>
      <c r="E14" s="7" t="s">
        <v>97</v>
      </c>
      <c r="F14" s="48">
        <v>1813639.4</v>
      </c>
    </row>
    <row r="15" spans="1:6" ht="15">
      <c r="A15" s="2"/>
      <c r="B15" s="3" t="s">
        <v>31</v>
      </c>
      <c r="C15" s="16">
        <v>833000</v>
      </c>
      <c r="D15" s="4"/>
      <c r="E15" s="6" t="s">
        <v>32</v>
      </c>
      <c r="F15" s="49">
        <f>F9+F10+F11+F12+F13+F14</f>
        <v>68175970.35</v>
      </c>
    </row>
    <row r="16" spans="1:6" ht="15">
      <c r="A16" s="2"/>
      <c r="B16" s="3" t="s">
        <v>75</v>
      </c>
      <c r="C16" s="16">
        <v>13398741.39</v>
      </c>
      <c r="D16" s="4"/>
      <c r="E16" s="3"/>
      <c r="F16" s="30"/>
    </row>
    <row r="17" spans="1:6" ht="15">
      <c r="A17" s="2"/>
      <c r="B17" s="5" t="s">
        <v>24</v>
      </c>
      <c r="C17" s="49">
        <f>SUM(C11:C16)</f>
        <v>44599588.56</v>
      </c>
      <c r="D17" s="4"/>
      <c r="E17" s="3"/>
      <c r="F17" s="30"/>
    </row>
    <row r="18" spans="1:6" ht="15">
      <c r="A18" s="2">
        <v>20115</v>
      </c>
      <c r="B18" s="3" t="s">
        <v>17</v>
      </c>
      <c r="C18" s="16"/>
      <c r="D18" s="4"/>
      <c r="E18" s="3"/>
      <c r="F18" s="30"/>
    </row>
    <row r="19" spans="1:6" ht="15">
      <c r="A19" s="2"/>
      <c r="B19" s="3" t="s">
        <v>19</v>
      </c>
      <c r="C19" s="16">
        <v>14698100.44</v>
      </c>
      <c r="D19" s="4"/>
      <c r="E19" s="3"/>
      <c r="F19" s="30"/>
    </row>
    <row r="20" spans="1:6" ht="15">
      <c r="A20" s="2"/>
      <c r="B20" s="3" t="s">
        <v>20</v>
      </c>
      <c r="C20" s="16">
        <v>5481643.96</v>
      </c>
      <c r="D20" s="4"/>
      <c r="E20" s="3"/>
      <c r="F20" s="30"/>
    </row>
    <row r="21" spans="1:6" ht="15">
      <c r="A21" s="2"/>
      <c r="B21" s="3" t="s">
        <v>21</v>
      </c>
      <c r="C21" s="16">
        <v>6140800</v>
      </c>
      <c r="D21" s="4"/>
      <c r="E21" s="3"/>
      <c r="F21" s="30"/>
    </row>
    <row r="22" spans="1:6" ht="15">
      <c r="A22" s="2"/>
      <c r="B22" s="3" t="s">
        <v>22</v>
      </c>
      <c r="C22" s="16">
        <v>0</v>
      </c>
      <c r="D22" s="4"/>
      <c r="E22" s="3"/>
      <c r="F22" s="30"/>
    </row>
    <row r="23" spans="1:6" ht="15">
      <c r="A23" s="2"/>
      <c r="B23" s="3" t="s">
        <v>70</v>
      </c>
      <c r="C23" s="16">
        <v>25192000</v>
      </c>
      <c r="D23" s="4"/>
      <c r="E23" s="3"/>
      <c r="F23" s="30"/>
    </row>
    <row r="24" spans="1:6" ht="15">
      <c r="A24" s="2"/>
      <c r="B24" s="3" t="s">
        <v>75</v>
      </c>
      <c r="C24" s="16">
        <v>929900</v>
      </c>
      <c r="D24" s="4"/>
      <c r="E24" s="3"/>
      <c r="F24" s="30"/>
    </row>
    <row r="25" spans="1:6" ht="15">
      <c r="A25" s="2"/>
      <c r="B25" s="5" t="s">
        <v>25</v>
      </c>
      <c r="C25" s="49">
        <f>SUM(C19:C24)</f>
        <v>52442444.4</v>
      </c>
      <c r="D25" s="4"/>
      <c r="F25" s="30"/>
    </row>
    <row r="26" spans="1:6" ht="15">
      <c r="A26" s="2">
        <v>20120</v>
      </c>
      <c r="B26" s="3" t="s">
        <v>18</v>
      </c>
      <c r="C26" s="16"/>
      <c r="D26" s="4"/>
      <c r="E26" s="1"/>
      <c r="F26" s="30"/>
    </row>
    <row r="27" spans="1:6" ht="15">
      <c r="A27" s="2"/>
      <c r="B27" s="3" t="s">
        <v>19</v>
      </c>
      <c r="C27" s="16">
        <v>0</v>
      </c>
      <c r="D27" s="4"/>
      <c r="E27" s="6"/>
      <c r="F27" s="30"/>
    </row>
    <row r="28" spans="1:6" ht="15">
      <c r="A28" s="2"/>
      <c r="B28" s="3" t="s">
        <v>20</v>
      </c>
      <c r="C28" s="16">
        <v>0</v>
      </c>
      <c r="D28" s="4"/>
      <c r="E28" s="6"/>
      <c r="F28" s="30"/>
    </row>
    <row r="29" spans="1:6" ht="15">
      <c r="A29" s="2"/>
      <c r="B29" s="3" t="s">
        <v>21</v>
      </c>
      <c r="C29" s="16">
        <f>1896357.45-760152.27</f>
        <v>1136205.18</v>
      </c>
      <c r="D29" s="4"/>
      <c r="E29" s="6"/>
      <c r="F29" s="30"/>
    </row>
    <row r="30" spans="1:6" ht="15">
      <c r="A30" s="2"/>
      <c r="B30" s="3" t="s">
        <v>22</v>
      </c>
      <c r="C30" s="16">
        <v>2487697.01</v>
      </c>
      <c r="D30" s="4"/>
      <c r="E30" s="6"/>
      <c r="F30" s="30"/>
    </row>
    <row r="31" spans="1:6" ht="15">
      <c r="A31" s="2"/>
      <c r="B31" s="3" t="s">
        <v>49</v>
      </c>
      <c r="C31" s="16">
        <v>2345302.99</v>
      </c>
      <c r="D31" s="4"/>
      <c r="E31" s="6"/>
      <c r="F31" s="30"/>
    </row>
    <row r="32" spans="1:6" ht="15">
      <c r="A32" s="2"/>
      <c r="B32" s="3" t="s">
        <v>75</v>
      </c>
      <c r="C32" s="16">
        <v>3267000</v>
      </c>
      <c r="D32" s="4"/>
      <c r="E32" s="6"/>
      <c r="F32" s="30"/>
    </row>
    <row r="33" spans="1:6" ht="15">
      <c r="A33" s="2"/>
      <c r="B33" s="5" t="s">
        <v>26</v>
      </c>
      <c r="C33" s="49">
        <f>SUM(C27:C32)</f>
        <v>9236205.18</v>
      </c>
      <c r="D33" s="4"/>
      <c r="E33" s="6"/>
      <c r="F33" s="30"/>
    </row>
    <row r="34" spans="1:6" ht="15">
      <c r="A34" s="2"/>
      <c r="B34" s="6" t="s">
        <v>36</v>
      </c>
      <c r="C34" s="16">
        <f>C9+C17+C25+C33</f>
        <v>108581853.99000001</v>
      </c>
      <c r="D34" s="4"/>
      <c r="E34" s="6"/>
      <c r="F34" s="30"/>
    </row>
    <row r="35" spans="1:6" ht="15">
      <c r="A35" s="2"/>
      <c r="B35" s="32" t="s">
        <v>44</v>
      </c>
      <c r="C35" s="16">
        <f>C34*10/100</f>
        <v>10858185.399</v>
      </c>
      <c r="D35" s="4"/>
      <c r="E35" s="6"/>
      <c r="F35" s="30"/>
    </row>
    <row r="36" spans="1:6" ht="15">
      <c r="A36" s="2"/>
      <c r="B36" s="32" t="s">
        <v>30</v>
      </c>
      <c r="C36" s="49">
        <f>C34-C35</f>
        <v>97723668.591</v>
      </c>
      <c r="D36" s="4"/>
      <c r="E36" s="6" t="s">
        <v>37</v>
      </c>
      <c r="F36" s="30">
        <f>C36-F15</f>
        <v>29547698.24100001</v>
      </c>
    </row>
    <row r="37" spans="1:6" ht="15">
      <c r="A37" s="8">
        <v>20125</v>
      </c>
      <c r="B37" s="9" t="s">
        <v>5</v>
      </c>
      <c r="C37" s="54"/>
      <c r="D37" s="10">
        <v>20140</v>
      </c>
      <c r="E37" s="11" t="s">
        <v>43</v>
      </c>
      <c r="F37" s="29"/>
    </row>
    <row r="38" spans="1:6" ht="15">
      <c r="A38" s="2"/>
      <c r="B38" s="3" t="s">
        <v>20</v>
      </c>
      <c r="C38" s="16">
        <v>1002140.98</v>
      </c>
      <c r="D38" s="4"/>
      <c r="E38" s="3" t="s">
        <v>20</v>
      </c>
      <c r="F38" s="30">
        <v>2095346.64</v>
      </c>
    </row>
    <row r="39" spans="1:6" ht="15">
      <c r="A39" s="2"/>
      <c r="B39" s="3" t="s">
        <v>21</v>
      </c>
      <c r="C39" s="16">
        <v>3766395.03</v>
      </c>
      <c r="D39" s="4"/>
      <c r="E39" s="3" t="s">
        <v>21</v>
      </c>
      <c r="F39" s="30">
        <v>7619794.51</v>
      </c>
    </row>
    <row r="40" spans="1:6" ht="15">
      <c r="A40" s="2"/>
      <c r="B40" s="3" t="s">
        <v>76</v>
      </c>
      <c r="C40" s="16">
        <v>5204181.24</v>
      </c>
      <c r="D40" s="4"/>
      <c r="E40" s="3" t="s">
        <v>22</v>
      </c>
      <c r="F40" s="30">
        <v>7775616.49</v>
      </c>
    </row>
    <row r="41" spans="1:6" ht="15">
      <c r="A41" s="2"/>
      <c r="B41" s="3" t="s">
        <v>47</v>
      </c>
      <c r="C41" s="16">
        <v>1087306.15</v>
      </c>
      <c r="D41" s="4"/>
      <c r="E41" s="3" t="s">
        <v>70</v>
      </c>
      <c r="F41" s="30">
        <v>4745513.65</v>
      </c>
    </row>
    <row r="42" spans="1:6" ht="15">
      <c r="A42" s="2"/>
      <c r="B42" s="3" t="s">
        <v>77</v>
      </c>
      <c r="C42" s="16">
        <v>2784621.87</v>
      </c>
      <c r="D42" s="4"/>
      <c r="E42" s="3" t="s">
        <v>75</v>
      </c>
      <c r="F42" s="46">
        <v>733174.02</v>
      </c>
    </row>
    <row r="43" spans="1:6" ht="15">
      <c r="A43" s="2"/>
      <c r="B43" s="3" t="s">
        <v>75</v>
      </c>
      <c r="C43" s="16">
        <v>1030784.55</v>
      </c>
      <c r="D43" s="4"/>
      <c r="E43" s="6" t="s">
        <v>9</v>
      </c>
      <c r="F43" s="33">
        <f>SUM(F38:F42)</f>
        <v>22969445.31</v>
      </c>
    </row>
    <row r="44" spans="1:6" ht="15">
      <c r="A44" s="2">
        <v>20130</v>
      </c>
      <c r="B44" s="3" t="s">
        <v>42</v>
      </c>
      <c r="C44" s="16"/>
      <c r="D44" s="4"/>
      <c r="E44" s="7" t="s">
        <v>63</v>
      </c>
      <c r="F44" s="30">
        <f>-(666.51+4542.38)</f>
        <v>-5208.89</v>
      </c>
    </row>
    <row r="45" spans="1:6" ht="15">
      <c r="A45" s="2"/>
      <c r="B45" s="3" t="s">
        <v>20</v>
      </c>
      <c r="C45" s="16">
        <v>1200000</v>
      </c>
      <c r="D45" s="4"/>
      <c r="E45" s="7" t="s">
        <v>80</v>
      </c>
      <c r="F45" s="30">
        <v>-33909.95</v>
      </c>
    </row>
    <row r="46" spans="1:6" ht="15">
      <c r="A46" s="2"/>
      <c r="B46" s="3" t="s">
        <v>21</v>
      </c>
      <c r="C46" s="16">
        <v>3392598.62</v>
      </c>
      <c r="D46" s="4"/>
      <c r="E46" s="6" t="s">
        <v>32</v>
      </c>
      <c r="F46" s="33">
        <f>F43+F44+F45</f>
        <v>22930326.47</v>
      </c>
    </row>
    <row r="47" spans="1:6" ht="15">
      <c r="A47" s="2"/>
      <c r="B47" s="3" t="s">
        <v>22</v>
      </c>
      <c r="C47" s="16">
        <v>1352131.2</v>
      </c>
      <c r="D47" s="4"/>
      <c r="F47" s="35"/>
    </row>
    <row r="48" spans="1:6" ht="15">
      <c r="A48" s="2"/>
      <c r="B48" s="3" t="s">
        <v>49</v>
      </c>
      <c r="C48" s="16">
        <v>1115247.04</v>
      </c>
      <c r="D48" s="4"/>
      <c r="E48" s="6"/>
      <c r="F48" s="67"/>
    </row>
    <row r="49" spans="1:6" ht="15">
      <c r="A49" s="2"/>
      <c r="B49" s="3" t="s">
        <v>75</v>
      </c>
      <c r="C49" s="16">
        <v>2723678.68</v>
      </c>
      <c r="D49" s="4"/>
      <c r="E49" s="6"/>
      <c r="F49" s="67"/>
    </row>
    <row r="50" spans="1:6" ht="15">
      <c r="A50" s="2">
        <v>20140</v>
      </c>
      <c r="B50" s="3" t="s">
        <v>57</v>
      </c>
      <c r="C50" s="16"/>
      <c r="D50" s="4"/>
      <c r="E50" s="6"/>
      <c r="F50" s="67"/>
    </row>
    <row r="51" spans="1:6" ht="15">
      <c r="A51" s="2"/>
      <c r="B51" s="3" t="s">
        <v>49</v>
      </c>
      <c r="C51" s="16">
        <v>1500000</v>
      </c>
      <c r="D51" s="4"/>
      <c r="E51" s="6"/>
      <c r="F51" s="67"/>
    </row>
    <row r="52" spans="1:6" ht="15">
      <c r="A52" s="2"/>
      <c r="B52" s="3" t="s">
        <v>75</v>
      </c>
      <c r="C52" s="16">
        <v>0</v>
      </c>
      <c r="D52" s="4"/>
      <c r="E52" s="6"/>
      <c r="F52" s="30"/>
    </row>
    <row r="53" spans="1:6" ht="16.5" customHeight="1">
      <c r="A53" s="12"/>
      <c r="B53" s="6" t="s">
        <v>9</v>
      </c>
      <c r="C53" s="49">
        <f>SUM(C38:C52)</f>
        <v>26159085.36</v>
      </c>
      <c r="D53" s="13"/>
      <c r="E53" s="14" t="s">
        <v>3</v>
      </c>
      <c r="F53" s="50">
        <f>C53-F46</f>
        <v>3228758.8900000006</v>
      </c>
    </row>
    <row r="54" spans="1:6" ht="30">
      <c r="A54" s="15">
        <v>20160</v>
      </c>
      <c r="B54" s="9" t="s">
        <v>8</v>
      </c>
      <c r="C54" s="16"/>
      <c r="D54" s="15">
        <v>20160</v>
      </c>
      <c r="E54" s="17" t="s">
        <v>10</v>
      </c>
      <c r="F54" s="29"/>
    </row>
    <row r="55" spans="1:6" ht="15">
      <c r="A55" s="15"/>
      <c r="B55" s="3" t="s">
        <v>20</v>
      </c>
      <c r="C55" s="53">
        <v>35792756.28</v>
      </c>
      <c r="D55" s="15"/>
      <c r="E55" s="3" t="s">
        <v>20</v>
      </c>
      <c r="F55" s="30">
        <v>0</v>
      </c>
    </row>
    <row r="56" spans="1:6" ht="15">
      <c r="A56" s="15"/>
      <c r="B56" s="3"/>
      <c r="C56" s="16"/>
      <c r="D56" s="15"/>
      <c r="E56" s="3" t="s">
        <v>21</v>
      </c>
      <c r="F56" s="30">
        <v>30000000</v>
      </c>
    </row>
    <row r="57" spans="1:6" ht="15">
      <c r="A57" s="15"/>
      <c r="B57" s="3"/>
      <c r="C57" s="16"/>
      <c r="D57" s="15"/>
      <c r="E57" s="3" t="s">
        <v>22</v>
      </c>
      <c r="F57" s="30">
        <v>4583542.65</v>
      </c>
    </row>
    <row r="58" spans="1:6" ht="15">
      <c r="A58" s="15"/>
      <c r="B58" s="3"/>
      <c r="C58" s="16"/>
      <c r="D58" s="15"/>
      <c r="E58" s="3" t="s">
        <v>75</v>
      </c>
      <c r="F58" s="30">
        <v>5696360.46</v>
      </c>
    </row>
    <row r="59" spans="1:6" ht="15">
      <c r="A59" s="15"/>
      <c r="B59" s="3"/>
      <c r="C59" s="16"/>
      <c r="D59" s="15"/>
      <c r="E59" s="6" t="s">
        <v>9</v>
      </c>
      <c r="F59" s="49">
        <f>SUM(F55:F58)</f>
        <v>40279903.11</v>
      </c>
    </row>
    <row r="60" spans="1:6" ht="15">
      <c r="A60" s="15"/>
      <c r="B60" s="6" t="s">
        <v>9</v>
      </c>
      <c r="C60" s="49">
        <f>SUM(C55:C59)</f>
        <v>35792756.28</v>
      </c>
      <c r="D60" s="15"/>
      <c r="E60" s="7" t="s">
        <v>79</v>
      </c>
      <c r="F60" s="35">
        <v>-3032296.1</v>
      </c>
    </row>
    <row r="61" spans="1:6" ht="15" customHeight="1">
      <c r="A61" s="15"/>
      <c r="B61" s="32" t="s">
        <v>44</v>
      </c>
      <c r="C61" s="46">
        <f>C60*10/100</f>
        <v>3579275.628</v>
      </c>
      <c r="D61" s="15"/>
      <c r="E61" s="7" t="s">
        <v>63</v>
      </c>
      <c r="F61" s="35">
        <v>-8001769.33</v>
      </c>
    </row>
    <row r="62" spans="1:6" ht="15" customHeight="1">
      <c r="A62" s="15"/>
      <c r="B62" s="6" t="s">
        <v>30</v>
      </c>
      <c r="C62" s="49">
        <f>C60-C61</f>
        <v>32213480.652000003</v>
      </c>
      <c r="D62" s="15"/>
      <c r="E62" s="7" t="s">
        <v>80</v>
      </c>
      <c r="F62" s="48">
        <v>-20.54</v>
      </c>
    </row>
    <row r="63" spans="1:6" ht="15" customHeight="1">
      <c r="A63" s="15"/>
      <c r="B63" s="32"/>
      <c r="D63" s="15"/>
      <c r="E63" s="6" t="s">
        <v>32</v>
      </c>
      <c r="F63" s="49">
        <f>SUM(F59:F62)</f>
        <v>29245817.14</v>
      </c>
    </row>
    <row r="64" spans="1:6" ht="15" customHeight="1">
      <c r="A64" s="15"/>
      <c r="B64" s="32"/>
      <c r="D64" s="15"/>
      <c r="E64" s="3" t="s">
        <v>55</v>
      </c>
      <c r="F64" s="30">
        <f>472731.08-3551.74</f>
        <v>469179.34</v>
      </c>
    </row>
    <row r="65" spans="1:6" ht="15" customHeight="1">
      <c r="A65" s="15"/>
      <c r="B65" s="32"/>
      <c r="D65" s="15"/>
      <c r="E65" s="6" t="s">
        <v>54</v>
      </c>
      <c r="F65" s="49">
        <f>SUM(F63:F64)</f>
        <v>29714996.48</v>
      </c>
    </row>
    <row r="66" spans="1:6" ht="19.5" customHeight="1">
      <c r="A66" s="15"/>
      <c r="B66" s="1"/>
      <c r="C66" s="1"/>
      <c r="D66" s="15"/>
      <c r="E66" s="14" t="s">
        <v>3</v>
      </c>
      <c r="F66" s="51">
        <f>C62-F65</f>
        <v>2498484.172000002</v>
      </c>
    </row>
    <row r="67" spans="1:6" ht="30">
      <c r="A67" s="8">
        <v>20165</v>
      </c>
      <c r="B67" s="9" t="s">
        <v>27</v>
      </c>
      <c r="C67" s="54"/>
      <c r="D67" s="10">
        <v>20170</v>
      </c>
      <c r="E67" s="11" t="s">
        <v>28</v>
      </c>
      <c r="F67" s="29"/>
    </row>
    <row r="68" spans="1:6" ht="15">
      <c r="A68" s="2"/>
      <c r="B68" s="3" t="s">
        <v>20</v>
      </c>
      <c r="C68" s="16">
        <v>55957839.43</v>
      </c>
      <c r="D68" s="4"/>
      <c r="E68" s="3" t="s">
        <v>20</v>
      </c>
      <c r="F68" s="30">
        <v>0</v>
      </c>
    </row>
    <row r="69" spans="1:8" ht="15">
      <c r="A69" s="2"/>
      <c r="B69" s="3" t="s">
        <v>21</v>
      </c>
      <c r="C69" s="16">
        <v>61160269.54</v>
      </c>
      <c r="D69" s="4"/>
      <c r="E69" s="3" t="s">
        <v>21</v>
      </c>
      <c r="F69" s="30">
        <v>80258786.12</v>
      </c>
      <c r="H69" s="20"/>
    </row>
    <row r="70" spans="1:8" ht="15">
      <c r="A70" s="2"/>
      <c r="B70" s="3" t="s">
        <v>22</v>
      </c>
      <c r="C70" s="16">
        <v>4500000</v>
      </c>
      <c r="D70" s="4"/>
      <c r="E70" s="3" t="s">
        <v>22</v>
      </c>
      <c r="F70" s="30">
        <v>6719710.01</v>
      </c>
      <c r="H70" s="16"/>
    </row>
    <row r="71" spans="1:8" ht="15">
      <c r="A71" s="2"/>
      <c r="B71" s="3" t="s">
        <v>78</v>
      </c>
      <c r="C71" s="16">
        <v>180000</v>
      </c>
      <c r="D71" s="4"/>
      <c r="E71" s="3" t="s">
        <v>70</v>
      </c>
      <c r="F71" s="35">
        <v>3874418.86</v>
      </c>
      <c r="H71" s="16"/>
    </row>
    <row r="72" spans="1:8" ht="15">
      <c r="A72" s="2"/>
      <c r="B72" s="3" t="s">
        <v>75</v>
      </c>
      <c r="C72" s="16">
        <v>1852000</v>
      </c>
      <c r="D72" s="4"/>
      <c r="E72" s="3" t="s">
        <v>75</v>
      </c>
      <c r="F72" s="35">
        <v>7777088.12</v>
      </c>
      <c r="H72" s="16"/>
    </row>
    <row r="73" spans="1:8" ht="15">
      <c r="A73" s="2"/>
      <c r="B73" s="3"/>
      <c r="C73" s="49">
        <f>SUM(C68:C72)</f>
        <v>123650108.97</v>
      </c>
      <c r="D73" s="4"/>
      <c r="E73" s="3" t="s">
        <v>83</v>
      </c>
      <c r="F73" s="35">
        <v>-1231200</v>
      </c>
      <c r="H73" s="16"/>
    </row>
    <row r="74" spans="1:8" ht="15">
      <c r="A74" s="2"/>
      <c r="B74" s="6" t="s">
        <v>9</v>
      </c>
      <c r="C74" s="1"/>
      <c r="D74" s="4"/>
      <c r="E74" s="6" t="s">
        <v>9</v>
      </c>
      <c r="F74" s="49">
        <f>SUM(F68:F73)</f>
        <v>97398803.11000001</v>
      </c>
      <c r="H74" s="16"/>
    </row>
    <row r="75" spans="1:8" ht="15">
      <c r="A75" s="2"/>
      <c r="B75" s="6"/>
      <c r="C75" s="16"/>
      <c r="D75" s="4"/>
      <c r="E75" s="7" t="s">
        <v>79</v>
      </c>
      <c r="F75" s="29">
        <v>-2528811.31</v>
      </c>
      <c r="H75" s="16"/>
    </row>
    <row r="76" spans="1:8" ht="15" customHeight="1">
      <c r="A76" s="2"/>
      <c r="B76" s="7" t="s">
        <v>66</v>
      </c>
      <c r="C76" s="46">
        <v>760152.27</v>
      </c>
      <c r="D76" s="4"/>
      <c r="E76" s="7" t="s">
        <v>63</v>
      </c>
      <c r="F76" s="35">
        <f>-3299671.96</f>
        <v>-3299671.96</v>
      </c>
      <c r="H76" s="20"/>
    </row>
    <row r="77" spans="1:8" ht="15" customHeight="1">
      <c r="A77" s="2"/>
      <c r="B77" s="7" t="s">
        <v>67</v>
      </c>
      <c r="D77" s="4"/>
      <c r="E77" s="7" t="s">
        <v>80</v>
      </c>
      <c r="F77" s="35">
        <v>-36224956.11</v>
      </c>
      <c r="H77" s="20"/>
    </row>
    <row r="78" spans="1:8" ht="15">
      <c r="A78" s="2"/>
      <c r="B78" s="1"/>
      <c r="D78" s="66"/>
      <c r="E78" s="1"/>
      <c r="F78" s="35"/>
      <c r="H78" s="20"/>
    </row>
    <row r="79" spans="1:8" ht="15">
      <c r="A79" s="2"/>
      <c r="B79" s="5"/>
      <c r="C79" s="31"/>
      <c r="D79" s="66"/>
      <c r="E79" s="1" t="s">
        <v>74</v>
      </c>
      <c r="F79" s="48">
        <v>-1813639.4</v>
      </c>
      <c r="H79" s="20"/>
    </row>
    <row r="80" spans="1:8" ht="15">
      <c r="A80" s="2"/>
      <c r="B80" s="32" t="s">
        <v>44</v>
      </c>
      <c r="C80" s="31">
        <f>C73*10%</f>
        <v>12365010.897</v>
      </c>
      <c r="D80" s="66"/>
      <c r="E80" s="6" t="s">
        <v>6</v>
      </c>
      <c r="F80" s="49">
        <f>SUM(F74:F79)</f>
        <v>53531724.33000002</v>
      </c>
      <c r="H80" s="20"/>
    </row>
    <row r="81" spans="1:8" ht="30">
      <c r="A81" s="2"/>
      <c r="B81" s="63" t="s">
        <v>30</v>
      </c>
      <c r="C81" s="33">
        <f>C73+C76-C80</f>
        <v>112045250.343</v>
      </c>
      <c r="D81" s="4">
        <v>20150</v>
      </c>
      <c r="E81" s="65" t="s">
        <v>50</v>
      </c>
      <c r="F81" s="30"/>
      <c r="H81" s="20"/>
    </row>
    <row r="82" spans="1:8" ht="15" customHeight="1">
      <c r="A82" s="2"/>
      <c r="B82" s="1"/>
      <c r="C82" s="1"/>
      <c r="D82" s="4"/>
      <c r="E82" s="1" t="s">
        <v>51</v>
      </c>
      <c r="F82" s="30">
        <v>1681793.54</v>
      </c>
      <c r="H82" s="20"/>
    </row>
    <row r="83" spans="1:6" ht="22.5" customHeight="1">
      <c r="A83" s="12"/>
      <c r="B83" s="64"/>
      <c r="C83" s="20"/>
      <c r="D83" s="13"/>
      <c r="E83" s="14" t="s">
        <v>3</v>
      </c>
      <c r="F83" s="34">
        <f>C81-F80-F82</f>
        <v>56831732.472999975</v>
      </c>
    </row>
    <row r="84" spans="1:6" ht="30">
      <c r="A84" s="18">
        <v>20175</v>
      </c>
      <c r="B84" s="7" t="s">
        <v>7</v>
      </c>
      <c r="C84" s="19"/>
      <c r="D84" s="18">
        <v>20120</v>
      </c>
      <c r="E84" s="7" t="s">
        <v>11</v>
      </c>
      <c r="F84" s="45"/>
    </row>
    <row r="85" spans="2:6" ht="15">
      <c r="B85" s="3" t="s">
        <v>33</v>
      </c>
      <c r="E85" s="3" t="s">
        <v>20</v>
      </c>
      <c r="F85" s="35"/>
    </row>
    <row r="86" spans="2:6" ht="15">
      <c r="B86" s="3" t="s">
        <v>34</v>
      </c>
      <c r="C86" s="46">
        <v>29911788</v>
      </c>
      <c r="E86" s="3" t="s">
        <v>21</v>
      </c>
      <c r="F86" s="35">
        <v>17213080.11</v>
      </c>
    </row>
    <row r="87" spans="2:6" ht="15">
      <c r="B87" s="3" t="s">
        <v>29</v>
      </c>
      <c r="C87" s="46">
        <v>62395092</v>
      </c>
      <c r="E87" s="3" t="s">
        <v>22</v>
      </c>
      <c r="F87" s="35">
        <v>23003746.72</v>
      </c>
    </row>
    <row r="88" spans="2:6" ht="15">
      <c r="B88" s="3" t="s">
        <v>70</v>
      </c>
      <c r="C88" s="46">
        <v>29911788</v>
      </c>
      <c r="E88" s="1" t="s">
        <v>70</v>
      </c>
      <c r="F88" s="35">
        <v>15860920.7</v>
      </c>
    </row>
    <row r="89" spans="2:6" ht="15">
      <c r="B89" s="3" t="s">
        <v>75</v>
      </c>
      <c r="C89" s="46">
        <v>29911788</v>
      </c>
      <c r="E89" s="3" t="s">
        <v>75</v>
      </c>
      <c r="F89" s="35">
        <v>13605450.04</v>
      </c>
    </row>
    <row r="90" spans="2:6" ht="15">
      <c r="B90" s="3"/>
      <c r="C90" s="78">
        <f>SUM(C85:C89)</f>
        <v>152130456</v>
      </c>
      <c r="E90" s="7" t="s">
        <v>79</v>
      </c>
      <c r="F90" s="35">
        <v>-1135777.58</v>
      </c>
    </row>
    <row r="91" spans="2:6" ht="16.5" customHeight="1">
      <c r="B91" s="6" t="s">
        <v>6</v>
      </c>
      <c r="C91" s="20">
        <f>C90*10/100</f>
        <v>15213045.6</v>
      </c>
      <c r="D91" s="1"/>
      <c r="E91" s="7" t="s">
        <v>63</v>
      </c>
      <c r="F91" s="35">
        <v>-3403326.17</v>
      </c>
    </row>
    <row r="92" spans="1:8" ht="16.5" customHeight="1">
      <c r="A92" s="1"/>
      <c r="B92" s="32" t="s">
        <v>44</v>
      </c>
      <c r="C92" s="21">
        <f>C90-C91</f>
        <v>136917410.4</v>
      </c>
      <c r="D92" s="1"/>
      <c r="E92" s="7" t="s">
        <v>80</v>
      </c>
      <c r="F92" s="35">
        <v>-4527301.32</v>
      </c>
      <c r="H92" s="20"/>
    </row>
    <row r="93" spans="1:6" ht="16.5" customHeight="1">
      <c r="A93" s="1"/>
      <c r="B93" s="6" t="s">
        <v>30</v>
      </c>
      <c r="C93" s="1"/>
      <c r="E93" s="6" t="s">
        <v>64</v>
      </c>
      <c r="F93" s="78">
        <f>SUM(F85:F92)</f>
        <v>60616792.49999999</v>
      </c>
    </row>
    <row r="94" spans="1:6" ht="16.5" customHeight="1">
      <c r="A94" s="1"/>
      <c r="D94" s="18">
        <v>20130</v>
      </c>
      <c r="E94" s="7" t="s">
        <v>12</v>
      </c>
      <c r="F94" s="35"/>
    </row>
    <row r="95" spans="1:6" ht="16.5" customHeight="1">
      <c r="A95" s="1"/>
      <c r="E95" s="3" t="s">
        <v>20</v>
      </c>
      <c r="F95" s="35">
        <v>5808521.82</v>
      </c>
    </row>
    <row r="96" spans="1:6" ht="16.5" customHeight="1">
      <c r="A96" s="1"/>
      <c r="B96" s="1"/>
      <c r="C96" s="20"/>
      <c r="E96" s="3" t="s">
        <v>21</v>
      </c>
      <c r="F96" s="35">
        <v>7344730.05</v>
      </c>
    </row>
    <row r="97" spans="1:6" ht="16.5" customHeight="1">
      <c r="A97" s="1"/>
      <c r="B97" s="1"/>
      <c r="C97" s="20"/>
      <c r="E97" s="3" t="s">
        <v>22</v>
      </c>
      <c r="F97" s="35">
        <v>2078908.52</v>
      </c>
    </row>
    <row r="98" spans="1:6" ht="16.5" customHeight="1">
      <c r="A98" s="1"/>
      <c r="B98" s="1"/>
      <c r="C98" s="20"/>
      <c r="E98" s="1" t="s">
        <v>70</v>
      </c>
      <c r="F98" s="35">
        <v>2648958.77</v>
      </c>
    </row>
    <row r="99" spans="1:6" ht="16.5" customHeight="1">
      <c r="A99" s="1"/>
      <c r="B99" s="1"/>
      <c r="C99" s="20"/>
      <c r="E99" s="3" t="s">
        <v>75</v>
      </c>
      <c r="F99" s="35">
        <v>1781956.87</v>
      </c>
    </row>
    <row r="100" spans="1:6" ht="16.5" customHeight="1">
      <c r="A100" s="1"/>
      <c r="B100" s="1"/>
      <c r="C100" s="20"/>
      <c r="D100" s="1"/>
      <c r="E100" s="7" t="s">
        <v>79</v>
      </c>
      <c r="F100" s="35">
        <v>-725958.47</v>
      </c>
    </row>
    <row r="101" spans="1:8" ht="16.5" customHeight="1">
      <c r="A101" s="1"/>
      <c r="B101" s="1"/>
      <c r="C101" s="20"/>
      <c r="D101" s="1"/>
      <c r="E101" s="7" t="s">
        <v>63</v>
      </c>
      <c r="F101" s="35">
        <v>-49783.65</v>
      </c>
      <c r="H101" s="20"/>
    </row>
    <row r="102" spans="1:8" ht="16.5" customHeight="1">
      <c r="A102" s="1"/>
      <c r="B102" s="1"/>
      <c r="C102" s="20"/>
      <c r="D102" s="1"/>
      <c r="E102" s="7" t="s">
        <v>80</v>
      </c>
      <c r="F102" s="35">
        <v>-773249.4</v>
      </c>
      <c r="H102" s="20"/>
    </row>
    <row r="103" spans="1:8" ht="16.5" customHeight="1">
      <c r="A103" s="1"/>
      <c r="B103" s="1"/>
      <c r="C103" s="20"/>
      <c r="D103" s="1"/>
      <c r="E103" s="6" t="s">
        <v>65</v>
      </c>
      <c r="F103" s="78">
        <f>SUM(F95:F102)</f>
        <v>18114084.510000005</v>
      </c>
      <c r="H103" s="20"/>
    </row>
    <row r="104" spans="1:6" ht="16.5" customHeight="1">
      <c r="A104" s="1"/>
      <c r="B104" s="1"/>
      <c r="C104" s="20"/>
      <c r="D104" s="18">
        <v>10760</v>
      </c>
      <c r="E104" s="3" t="s">
        <v>38</v>
      </c>
      <c r="F104" s="35"/>
    </row>
    <row r="105" spans="1:6" ht="16.5" customHeight="1">
      <c r="A105" s="1"/>
      <c r="B105" s="1"/>
      <c r="C105" s="20"/>
      <c r="E105" s="3" t="s">
        <v>39</v>
      </c>
      <c r="F105" s="35">
        <v>312391.42</v>
      </c>
    </row>
    <row r="106" spans="1:6" ht="16.5" customHeight="1">
      <c r="A106" s="1"/>
      <c r="B106" s="1"/>
      <c r="C106" s="20"/>
      <c r="E106" s="3" t="s">
        <v>22</v>
      </c>
      <c r="F106" s="35">
        <v>50008.16</v>
      </c>
    </row>
    <row r="107" spans="1:6" ht="16.5" customHeight="1">
      <c r="A107" s="1"/>
      <c r="B107" s="1"/>
      <c r="C107" s="20"/>
      <c r="E107" s="1" t="s">
        <v>70</v>
      </c>
      <c r="F107" s="35">
        <v>195215.75</v>
      </c>
    </row>
    <row r="108" spans="1:6" ht="16.5" customHeight="1">
      <c r="A108" s="1"/>
      <c r="B108" s="1"/>
      <c r="C108" s="20"/>
      <c r="E108" s="3" t="s">
        <v>75</v>
      </c>
      <c r="F108" s="35">
        <v>42276.44</v>
      </c>
    </row>
    <row r="109" spans="1:6" ht="16.5" customHeight="1">
      <c r="A109" s="1"/>
      <c r="B109" s="1"/>
      <c r="C109" s="20"/>
      <c r="E109" s="7" t="s">
        <v>79</v>
      </c>
      <c r="F109" s="35">
        <v>-707.34</v>
      </c>
    </row>
    <row r="110" spans="1:6" ht="16.5" customHeight="1">
      <c r="A110" s="1"/>
      <c r="B110" s="1"/>
      <c r="C110" s="20"/>
      <c r="E110" s="7" t="s">
        <v>63</v>
      </c>
      <c r="F110" s="35">
        <v>-2254.54</v>
      </c>
    </row>
    <row r="111" spans="1:8" ht="16.5" customHeight="1">
      <c r="A111" s="1"/>
      <c r="B111" s="1"/>
      <c r="C111" s="20"/>
      <c r="E111" s="7" t="s">
        <v>80</v>
      </c>
      <c r="F111" s="35">
        <v>-2374.12</v>
      </c>
      <c r="H111" s="20"/>
    </row>
    <row r="112" spans="1:8" ht="16.5" customHeight="1">
      <c r="A112" s="1"/>
      <c r="B112" s="1"/>
      <c r="C112" s="20"/>
      <c r="E112" s="6" t="s">
        <v>81</v>
      </c>
      <c r="F112" s="78">
        <f>SUM(F105:F111)</f>
        <v>594555.77</v>
      </c>
      <c r="H112" s="20"/>
    </row>
    <row r="113" spans="1:6" ht="16.5" customHeight="1">
      <c r="A113" s="1"/>
      <c r="B113" s="1"/>
      <c r="C113" s="20"/>
      <c r="D113" s="18">
        <v>20115</v>
      </c>
      <c r="E113" s="1" t="s">
        <v>40</v>
      </c>
      <c r="F113" s="35"/>
    </row>
    <row r="114" spans="1:6" ht="16.5" customHeight="1">
      <c r="A114" s="1"/>
      <c r="B114" s="1"/>
      <c r="C114" s="20"/>
      <c r="E114" s="1" t="s">
        <v>39</v>
      </c>
      <c r="F114" s="35">
        <v>1587168.58</v>
      </c>
    </row>
    <row r="115" spans="1:6" ht="16.5" customHeight="1">
      <c r="A115" s="1"/>
      <c r="B115" s="1"/>
      <c r="C115" s="20"/>
      <c r="E115" s="1" t="s">
        <v>22</v>
      </c>
      <c r="F115" s="35">
        <v>250766.99</v>
      </c>
    </row>
    <row r="116" spans="1:6" ht="16.5" customHeight="1">
      <c r="A116" s="1"/>
      <c r="B116" s="1"/>
      <c r="C116" s="20"/>
      <c r="E116" s="1" t="s">
        <v>70</v>
      </c>
      <c r="F116" s="35">
        <v>821960.46</v>
      </c>
    </row>
    <row r="117" spans="1:6" ht="16.5" customHeight="1">
      <c r="A117" s="1"/>
      <c r="B117" s="1"/>
      <c r="C117" s="20"/>
      <c r="E117" s="3" t="s">
        <v>75</v>
      </c>
      <c r="F117" s="35">
        <v>654809.73</v>
      </c>
    </row>
    <row r="118" spans="1:6" ht="16.5" customHeight="1">
      <c r="A118" s="1"/>
      <c r="B118" s="1"/>
      <c r="C118" s="20"/>
      <c r="E118" s="7" t="s">
        <v>63</v>
      </c>
      <c r="F118" s="35">
        <v>0</v>
      </c>
    </row>
    <row r="119" spans="1:8" ht="16.5" customHeight="1">
      <c r="A119" s="1"/>
      <c r="B119" s="1"/>
      <c r="C119" s="20"/>
      <c r="E119" s="7" t="s">
        <v>80</v>
      </c>
      <c r="F119" s="35">
        <v>-792000</v>
      </c>
      <c r="H119" s="20"/>
    </row>
    <row r="120" spans="1:8" ht="16.5" customHeight="1">
      <c r="A120" s="1"/>
      <c r="B120" s="1"/>
      <c r="C120" s="20"/>
      <c r="E120" s="6" t="s">
        <v>82</v>
      </c>
      <c r="F120" s="78">
        <f>SUM(F114:F119)</f>
        <v>2522705.7600000002</v>
      </c>
      <c r="H120" s="20"/>
    </row>
    <row r="121" spans="1:8" ht="30">
      <c r="A121" s="1"/>
      <c r="B121" s="1"/>
      <c r="C121" s="20"/>
      <c r="D121" s="18">
        <v>10740</v>
      </c>
      <c r="E121" s="7" t="s">
        <v>84</v>
      </c>
      <c r="F121" s="45"/>
      <c r="H121" s="20"/>
    </row>
    <row r="122" spans="1:8" ht="16.5" customHeight="1">
      <c r="A122" s="1"/>
      <c r="B122" s="1"/>
      <c r="C122" s="20"/>
      <c r="E122" s="1" t="s">
        <v>69</v>
      </c>
      <c r="F122" s="35">
        <v>575810.45</v>
      </c>
      <c r="H122" s="20"/>
    </row>
    <row r="123" spans="1:8" ht="16.5" customHeight="1">
      <c r="A123" s="1"/>
      <c r="B123" s="1"/>
      <c r="C123" s="20"/>
      <c r="E123" s="1" t="s">
        <v>22</v>
      </c>
      <c r="F123" s="35">
        <v>1145498.95</v>
      </c>
      <c r="H123" s="20"/>
    </row>
    <row r="124" spans="1:8" ht="16.5" customHeight="1">
      <c r="A124" s="1"/>
      <c r="B124" s="1"/>
      <c r="C124" s="20"/>
      <c r="E124" s="1" t="s">
        <v>70</v>
      </c>
      <c r="F124" s="35">
        <v>1077281.91</v>
      </c>
      <c r="H124" s="20"/>
    </row>
    <row r="125" spans="1:8" ht="16.5" customHeight="1">
      <c r="A125" s="1"/>
      <c r="B125" s="1"/>
      <c r="C125" s="20"/>
      <c r="E125" s="3" t="s">
        <v>75</v>
      </c>
      <c r="F125" s="35">
        <v>671709</v>
      </c>
      <c r="H125" s="20"/>
    </row>
    <row r="126" spans="1:8" ht="16.5" customHeight="1">
      <c r="A126" s="1"/>
      <c r="B126" s="1"/>
      <c r="C126" s="20"/>
      <c r="E126" s="7" t="s">
        <v>63</v>
      </c>
      <c r="F126" s="35">
        <v>-48000</v>
      </c>
      <c r="H126" s="20"/>
    </row>
    <row r="127" spans="1:8" ht="16.5" customHeight="1">
      <c r="A127" s="1"/>
      <c r="B127" s="1"/>
      <c r="C127" s="20"/>
      <c r="E127" s="7" t="s">
        <v>80</v>
      </c>
      <c r="F127" s="35">
        <v>-626203</v>
      </c>
      <c r="H127" s="20"/>
    </row>
    <row r="128" spans="1:8" ht="16.5" customHeight="1">
      <c r="A128" s="1"/>
      <c r="B128" s="1"/>
      <c r="C128" s="20"/>
      <c r="E128" s="6" t="s">
        <v>87</v>
      </c>
      <c r="F128" s="78">
        <f>SUM(F122:F127)</f>
        <v>2796097.3099999996</v>
      </c>
      <c r="H128" s="20"/>
    </row>
    <row r="129" spans="1:8" ht="30">
      <c r="A129" s="1"/>
      <c r="B129" s="1"/>
      <c r="C129" s="20"/>
      <c r="D129" s="18">
        <v>20110</v>
      </c>
      <c r="E129" s="7" t="s">
        <v>86</v>
      </c>
      <c r="F129" s="35"/>
      <c r="H129" s="20"/>
    </row>
    <row r="130" spans="1:8" ht="15">
      <c r="A130" s="1"/>
      <c r="B130" s="1"/>
      <c r="C130" s="20"/>
      <c r="E130" s="1" t="s">
        <v>69</v>
      </c>
      <c r="F130" s="35">
        <v>858508.67</v>
      </c>
      <c r="H130" s="20"/>
    </row>
    <row r="131" spans="1:8" ht="15">
      <c r="A131" s="1"/>
      <c r="B131" s="1"/>
      <c r="C131" s="20"/>
      <c r="E131" s="1" t="s">
        <v>22</v>
      </c>
      <c r="F131" s="35">
        <v>1117110.57</v>
      </c>
      <c r="H131" s="20"/>
    </row>
    <row r="132" spans="1:8" ht="16.5" customHeight="1">
      <c r="A132" s="1"/>
      <c r="B132" s="1"/>
      <c r="C132" s="20"/>
      <c r="E132" s="1" t="s">
        <v>70</v>
      </c>
      <c r="F132" s="35">
        <v>1447685.52</v>
      </c>
      <c r="H132" s="20"/>
    </row>
    <row r="133" spans="1:8" ht="16.5" customHeight="1">
      <c r="A133" s="1"/>
      <c r="B133" s="1"/>
      <c r="C133" s="20"/>
      <c r="E133" s="3" t="s">
        <v>75</v>
      </c>
      <c r="F133" s="35">
        <v>981627.4</v>
      </c>
      <c r="H133" s="20"/>
    </row>
    <row r="134" spans="1:8" ht="16.5" customHeight="1">
      <c r="A134" s="1"/>
      <c r="B134" s="1"/>
      <c r="C134" s="20"/>
      <c r="E134" s="7" t="s">
        <v>79</v>
      </c>
      <c r="F134" s="35">
        <v>-45619.55</v>
      </c>
      <c r="H134" s="20"/>
    </row>
    <row r="135" spans="1:8" ht="16.5" customHeight="1">
      <c r="A135" s="1"/>
      <c r="B135" s="1"/>
      <c r="C135" s="20"/>
      <c r="E135" s="7" t="s">
        <v>63</v>
      </c>
      <c r="F135" s="35">
        <v>-145352.04</v>
      </c>
      <c r="H135" s="20"/>
    </row>
    <row r="136" spans="1:8" ht="16.5" customHeight="1">
      <c r="A136" s="1"/>
      <c r="B136" s="1"/>
      <c r="C136" s="20"/>
      <c r="E136" s="7" t="s">
        <v>80</v>
      </c>
      <c r="F136" s="35">
        <v>-231753.83</v>
      </c>
      <c r="H136" s="20"/>
    </row>
    <row r="137" spans="1:8" ht="16.5" customHeight="1">
      <c r="A137" s="1"/>
      <c r="B137" s="1"/>
      <c r="C137" s="20"/>
      <c r="E137" s="6" t="s">
        <v>88</v>
      </c>
      <c r="F137" s="78">
        <f>SUM(F132:F136)</f>
        <v>2006587.5</v>
      </c>
      <c r="H137" s="20"/>
    </row>
    <row r="138" spans="1:8" ht="60">
      <c r="A138" s="1"/>
      <c r="B138" s="1"/>
      <c r="C138" s="20"/>
      <c r="D138" s="18">
        <v>20225</v>
      </c>
      <c r="E138" s="7" t="s">
        <v>89</v>
      </c>
      <c r="F138" s="35"/>
      <c r="H138" s="20"/>
    </row>
    <row r="139" spans="1:8" ht="15">
      <c r="A139" s="1"/>
      <c r="B139" s="1"/>
      <c r="C139" s="20"/>
      <c r="E139" s="1" t="s">
        <v>22</v>
      </c>
      <c r="F139" s="35">
        <v>600000</v>
      </c>
      <c r="H139" s="20"/>
    </row>
    <row r="140" spans="1:8" ht="16.5" customHeight="1">
      <c r="A140" s="1"/>
      <c r="B140" s="1"/>
      <c r="C140" s="20"/>
      <c r="E140" s="1" t="s">
        <v>70</v>
      </c>
      <c r="F140" s="35">
        <v>600000</v>
      </c>
      <c r="H140" s="20"/>
    </row>
    <row r="141" spans="1:8" ht="16.5" customHeight="1">
      <c r="A141" s="1"/>
      <c r="B141" s="1"/>
      <c r="C141" s="20"/>
      <c r="E141" s="3" t="s">
        <v>75</v>
      </c>
      <c r="F141" s="35">
        <v>600000</v>
      </c>
      <c r="H141" s="20"/>
    </row>
    <row r="142" spans="1:8" ht="16.5" customHeight="1">
      <c r="A142" s="1"/>
      <c r="B142" s="1"/>
      <c r="C142" s="20"/>
      <c r="E142" s="7" t="s">
        <v>80</v>
      </c>
      <c r="F142" s="35">
        <v>-80000</v>
      </c>
      <c r="H142" s="20"/>
    </row>
    <row r="143" spans="1:8" ht="16.5" customHeight="1">
      <c r="A143" s="1"/>
      <c r="B143" s="1"/>
      <c r="C143" s="20"/>
      <c r="E143" s="6" t="s">
        <v>90</v>
      </c>
      <c r="F143" s="78">
        <f>SUM(F140:F142)</f>
        <v>1120000</v>
      </c>
      <c r="H143" s="20"/>
    </row>
    <row r="144" spans="1:8" ht="30">
      <c r="A144" s="1"/>
      <c r="B144" s="1"/>
      <c r="C144" s="20"/>
      <c r="D144" s="18">
        <v>20230</v>
      </c>
      <c r="E144" s="7" t="s">
        <v>91</v>
      </c>
      <c r="F144" s="35"/>
      <c r="H144" s="20"/>
    </row>
    <row r="145" spans="1:8" ht="15">
      <c r="A145" s="1"/>
      <c r="B145" s="1"/>
      <c r="C145" s="20"/>
      <c r="E145" s="1" t="s">
        <v>69</v>
      </c>
      <c r="F145" s="35">
        <v>128198.8</v>
      </c>
      <c r="H145" s="20"/>
    </row>
    <row r="146" spans="1:8" ht="15">
      <c r="A146" s="1"/>
      <c r="B146" s="1"/>
      <c r="C146" s="20"/>
      <c r="E146" s="1" t="s">
        <v>22</v>
      </c>
      <c r="F146" s="35">
        <v>555021.17</v>
      </c>
      <c r="H146" s="20"/>
    </row>
    <row r="147" spans="1:8" ht="16.5" customHeight="1">
      <c r="A147" s="1"/>
      <c r="B147" s="1"/>
      <c r="C147" s="20"/>
      <c r="E147" s="1" t="s">
        <v>70</v>
      </c>
      <c r="F147" s="35">
        <v>269406.6</v>
      </c>
      <c r="H147" s="20"/>
    </row>
    <row r="148" spans="1:8" ht="16.5" customHeight="1">
      <c r="A148" s="1"/>
      <c r="B148" s="1"/>
      <c r="C148" s="20"/>
      <c r="E148" s="3" t="s">
        <v>75</v>
      </c>
      <c r="F148" s="35">
        <v>236035.49</v>
      </c>
      <c r="H148" s="20"/>
    </row>
    <row r="149" spans="1:8" ht="16.5" customHeight="1">
      <c r="A149" s="1"/>
      <c r="B149" s="1"/>
      <c r="C149" s="20"/>
      <c r="E149" s="7" t="s">
        <v>63</v>
      </c>
      <c r="F149" s="35">
        <v>-135.67</v>
      </c>
      <c r="H149" s="20"/>
    </row>
    <row r="150" spans="1:8" ht="16.5" customHeight="1">
      <c r="A150" s="1"/>
      <c r="B150" s="1"/>
      <c r="C150" s="20"/>
      <c r="E150" s="7" t="s">
        <v>80</v>
      </c>
      <c r="F150" s="35">
        <v>-35400</v>
      </c>
      <c r="H150" s="20"/>
    </row>
    <row r="151" spans="1:8" ht="16.5" customHeight="1">
      <c r="A151" s="1"/>
      <c r="B151" s="1"/>
      <c r="C151" s="20"/>
      <c r="E151" s="6" t="s">
        <v>85</v>
      </c>
      <c r="F151" s="78">
        <f>SUM(F147:F150)</f>
        <v>469906.42</v>
      </c>
      <c r="H151" s="20"/>
    </row>
    <row r="152" spans="2:8" ht="15" customHeight="1">
      <c r="B152" s="3"/>
      <c r="E152" s="6" t="s">
        <v>32</v>
      </c>
      <c r="F152" s="49">
        <f>F93+F103+F112+F120+F128+F137+F143+F151</f>
        <v>88240729.77</v>
      </c>
      <c r="H152" s="20"/>
    </row>
    <row r="153" spans="2:6" ht="15">
      <c r="B153" s="3"/>
      <c r="E153" s="6" t="s">
        <v>3</v>
      </c>
      <c r="F153" s="48">
        <f>C92-F152</f>
        <v>48676680.63000001</v>
      </c>
    </row>
    <row r="154" spans="1:6" ht="30">
      <c r="A154" s="8">
        <v>20180</v>
      </c>
      <c r="B154" s="9" t="s">
        <v>2</v>
      </c>
      <c r="C154" s="54"/>
      <c r="D154" s="10">
        <v>20185</v>
      </c>
      <c r="E154" s="9" t="s">
        <v>14</v>
      </c>
      <c r="F154" s="29"/>
    </row>
    <row r="155" spans="1:6" ht="15">
      <c r="A155" s="2"/>
      <c r="B155" s="3" t="s">
        <v>20</v>
      </c>
      <c r="C155" s="16">
        <v>44921538.21</v>
      </c>
      <c r="D155" s="4"/>
      <c r="E155" s="3" t="s">
        <v>20</v>
      </c>
      <c r="F155" s="30">
        <v>13288411.58</v>
      </c>
    </row>
    <row r="156" spans="1:6" ht="15">
      <c r="A156" s="2"/>
      <c r="B156" s="3" t="s">
        <v>21</v>
      </c>
      <c r="C156" s="16">
        <v>24575471</v>
      </c>
      <c r="D156" s="4"/>
      <c r="E156" s="3" t="s">
        <v>21</v>
      </c>
      <c r="F156" s="30">
        <v>40742110.81</v>
      </c>
    </row>
    <row r="157" spans="1:6" ht="15">
      <c r="A157" s="2"/>
      <c r="B157" s="3" t="s">
        <v>22</v>
      </c>
      <c r="C157" s="16">
        <v>1541636.68</v>
      </c>
      <c r="D157" s="4"/>
      <c r="E157" s="3" t="s">
        <v>22</v>
      </c>
      <c r="F157" s="30">
        <v>1779920.8</v>
      </c>
    </row>
    <row r="158" spans="1:6" ht="15">
      <c r="A158" s="2"/>
      <c r="B158" s="3" t="s">
        <v>49</v>
      </c>
      <c r="C158" s="16">
        <v>0</v>
      </c>
      <c r="D158" s="4"/>
      <c r="E158" s="1" t="s">
        <v>70</v>
      </c>
      <c r="F158" s="30">
        <v>1344591.14</v>
      </c>
    </row>
    <row r="159" spans="1:6" ht="15">
      <c r="A159" s="2"/>
      <c r="B159" s="3" t="s">
        <v>75</v>
      </c>
      <c r="C159" s="56">
        <v>934588</v>
      </c>
      <c r="D159" s="4"/>
      <c r="E159" s="3" t="s">
        <v>75</v>
      </c>
      <c r="F159" s="30">
        <v>2941646.77</v>
      </c>
    </row>
    <row r="160" spans="1:6" ht="15">
      <c r="A160" s="2"/>
      <c r="B160" s="3"/>
      <c r="C160" s="33">
        <f>SUM(C155:C159)</f>
        <v>71973233.89000002</v>
      </c>
      <c r="D160" s="4"/>
      <c r="E160" s="7" t="s">
        <v>79</v>
      </c>
      <c r="F160" s="30">
        <v>-2066299.67</v>
      </c>
    </row>
    <row r="161" spans="1:6" ht="15">
      <c r="A161" s="2"/>
      <c r="B161" s="6" t="s">
        <v>9</v>
      </c>
      <c r="C161" s="77">
        <f>C160*10/100</f>
        <v>7197323.389000001</v>
      </c>
      <c r="D161" s="4"/>
      <c r="E161" s="7" t="s">
        <v>63</v>
      </c>
      <c r="F161" s="35">
        <v>-3532512.9</v>
      </c>
    </row>
    <row r="162" spans="1:6" ht="15">
      <c r="A162" s="2"/>
      <c r="B162" s="32" t="s">
        <v>44</v>
      </c>
      <c r="C162" s="21">
        <f>C160-C161</f>
        <v>64775910.50100002</v>
      </c>
      <c r="D162" s="4"/>
      <c r="E162" s="7" t="s">
        <v>80</v>
      </c>
      <c r="F162" s="35">
        <v>-11485110.77</v>
      </c>
    </row>
    <row r="163" spans="1:6" ht="15">
      <c r="A163" s="2"/>
      <c r="B163" s="6" t="s">
        <v>30</v>
      </c>
      <c r="C163" s="1"/>
      <c r="D163" s="4"/>
      <c r="E163" s="6" t="s">
        <v>9</v>
      </c>
      <c r="F163" s="49">
        <f>SUM(F155:F162)</f>
        <v>43012757.760000005</v>
      </c>
    </row>
    <row r="164" spans="1:6" ht="15">
      <c r="A164" s="2"/>
      <c r="B164" s="6"/>
      <c r="C164" s="74"/>
      <c r="D164" s="4"/>
      <c r="E164" s="3" t="s">
        <v>53</v>
      </c>
      <c r="F164" s="30">
        <f>-472731.08+3551.74</f>
        <v>-469179.34</v>
      </c>
    </row>
    <row r="165" spans="1:6" ht="15">
      <c r="A165" s="2"/>
      <c r="B165" s="6"/>
      <c r="C165" s="75"/>
      <c r="D165" s="4"/>
      <c r="E165" s="6" t="s">
        <v>54</v>
      </c>
      <c r="F165" s="49">
        <f>SUM(F163:F164)</f>
        <v>42543578.42</v>
      </c>
    </row>
    <row r="166" spans="1:6" ht="15">
      <c r="A166" s="22"/>
      <c r="B166" s="23"/>
      <c r="C166" s="57"/>
      <c r="D166" s="24"/>
      <c r="E166" s="6" t="s">
        <v>3</v>
      </c>
      <c r="F166" s="30">
        <f>C162-F165</f>
        <v>22232332.081000015</v>
      </c>
    </row>
    <row r="167" spans="1:6" ht="30.75" customHeight="1">
      <c r="A167" s="36">
        <v>20185</v>
      </c>
      <c r="B167" s="37" t="s">
        <v>4</v>
      </c>
      <c r="C167" s="58"/>
      <c r="D167" s="42">
        <v>20190</v>
      </c>
      <c r="E167" s="37" t="s">
        <v>13</v>
      </c>
      <c r="F167" s="52"/>
    </row>
    <row r="168" spans="1:6" ht="15.75">
      <c r="A168" s="38"/>
      <c r="B168" s="39" t="s">
        <v>41</v>
      </c>
      <c r="C168" s="16">
        <v>125832761.64</v>
      </c>
      <c r="D168" s="43"/>
      <c r="E168" s="3" t="s">
        <v>20</v>
      </c>
      <c r="F168" s="30">
        <v>46050766.87</v>
      </c>
    </row>
    <row r="169" spans="1:6" ht="15.75">
      <c r="A169" s="38"/>
      <c r="B169" s="39" t="s">
        <v>21</v>
      </c>
      <c r="C169" s="16">
        <v>59654467.03</v>
      </c>
      <c r="D169" s="43"/>
      <c r="E169" s="3" t="s">
        <v>21</v>
      </c>
      <c r="F169" s="30">
        <v>50519742.68</v>
      </c>
    </row>
    <row r="170" spans="1:8" ht="15.75">
      <c r="A170" s="38"/>
      <c r="B170" s="39" t="s">
        <v>22</v>
      </c>
      <c r="C170" s="16">
        <v>0</v>
      </c>
      <c r="D170" s="43"/>
      <c r="E170" s="3" t="s">
        <v>22</v>
      </c>
      <c r="F170" s="30">
        <v>85390835.3</v>
      </c>
      <c r="H170" s="20"/>
    </row>
    <row r="171" spans="1:8" ht="15.75">
      <c r="A171" s="38"/>
      <c r="B171" s="39" t="s">
        <v>49</v>
      </c>
      <c r="C171" s="16">
        <v>0</v>
      </c>
      <c r="D171" s="43"/>
      <c r="E171" s="7" t="s">
        <v>63</v>
      </c>
      <c r="F171" s="30">
        <v>-3657259.6</v>
      </c>
      <c r="H171" s="20"/>
    </row>
    <row r="172" spans="1:6" ht="15.75">
      <c r="A172" s="38"/>
      <c r="B172" s="39" t="s">
        <v>75</v>
      </c>
      <c r="C172" s="16">
        <v>0</v>
      </c>
      <c r="D172" s="43"/>
      <c r="E172" s="7" t="s">
        <v>80</v>
      </c>
      <c r="F172" s="30">
        <v>-958642.99</v>
      </c>
    </row>
    <row r="173" spans="1:6" ht="16.5" customHeight="1">
      <c r="A173" s="38"/>
      <c r="B173" s="41" t="s">
        <v>9</v>
      </c>
      <c r="C173" s="21">
        <f>SUM(C168:C172)</f>
        <v>185487228.67000002</v>
      </c>
      <c r="D173" s="43"/>
      <c r="E173" s="41" t="s">
        <v>64</v>
      </c>
      <c r="F173" s="49">
        <f>SUM(F168:F172)</f>
        <v>177345442.26</v>
      </c>
    </row>
    <row r="174" spans="1:6" ht="16.5" customHeight="1">
      <c r="A174" s="38"/>
      <c r="B174" s="41"/>
      <c r="C174" s="59"/>
      <c r="D174" s="43">
        <v>20195</v>
      </c>
      <c r="E174" s="39" t="s">
        <v>48</v>
      </c>
      <c r="F174" s="44"/>
    </row>
    <row r="175" spans="1:6" ht="16.5" customHeight="1">
      <c r="A175" s="38"/>
      <c r="B175" s="41"/>
      <c r="C175" s="59"/>
      <c r="D175" s="43"/>
      <c r="E175" s="1" t="s">
        <v>20</v>
      </c>
      <c r="F175" s="44"/>
    </row>
    <row r="176" spans="1:6" ht="16.5" customHeight="1">
      <c r="A176" s="25"/>
      <c r="B176" s="27"/>
      <c r="C176" s="60"/>
      <c r="D176" s="43"/>
      <c r="E176" s="1" t="s">
        <v>21</v>
      </c>
      <c r="F176" s="30">
        <v>961292.67</v>
      </c>
    </row>
    <row r="177" spans="1:6" ht="16.5" customHeight="1">
      <c r="A177" s="25"/>
      <c r="B177" s="27"/>
      <c r="C177" s="60"/>
      <c r="D177" s="26"/>
      <c r="E177" s="1" t="s">
        <v>22</v>
      </c>
      <c r="F177" s="30">
        <v>914676.41</v>
      </c>
    </row>
    <row r="178" spans="1:6" ht="16.5" customHeight="1">
      <c r="A178" s="25"/>
      <c r="B178" s="27"/>
      <c r="C178" s="60"/>
      <c r="D178" s="26"/>
      <c r="E178" s="1" t="s">
        <v>49</v>
      </c>
      <c r="F178" s="30">
        <v>4730440.3</v>
      </c>
    </row>
    <row r="179" spans="1:6" ht="16.5" customHeight="1">
      <c r="A179" s="38"/>
      <c r="B179" s="39"/>
      <c r="C179" s="40"/>
      <c r="D179" s="26"/>
      <c r="E179" s="3" t="s">
        <v>75</v>
      </c>
      <c r="F179" s="30">
        <v>832140.87</v>
      </c>
    </row>
    <row r="180" spans="1:6" ht="16.5" customHeight="1">
      <c r="A180" s="38"/>
      <c r="B180" s="39"/>
      <c r="C180" s="40"/>
      <c r="D180" s="43"/>
      <c r="E180" s="41" t="s">
        <v>81</v>
      </c>
      <c r="F180" s="49">
        <f>SUM(F176:F179)</f>
        <v>7438550.25</v>
      </c>
    </row>
    <row r="181" spans="1:6" ht="16.5" customHeight="1">
      <c r="A181" s="25"/>
      <c r="B181" s="27"/>
      <c r="C181" s="60"/>
      <c r="D181" s="43"/>
      <c r="E181" s="7" t="s">
        <v>80</v>
      </c>
      <c r="F181" s="30">
        <v>-13780.7</v>
      </c>
    </row>
    <row r="182" spans="1:6" ht="16.5" customHeight="1">
      <c r="A182" s="25"/>
      <c r="B182" s="27"/>
      <c r="C182" s="60"/>
      <c r="D182" s="43"/>
      <c r="E182" s="6" t="s">
        <v>54</v>
      </c>
      <c r="F182" s="49">
        <f>F180+F181</f>
        <v>7424769.55</v>
      </c>
    </row>
    <row r="183" spans="1:6" ht="16.5" customHeight="1">
      <c r="A183" s="25"/>
      <c r="B183" s="27"/>
      <c r="C183" s="60"/>
      <c r="D183" s="1"/>
      <c r="E183" s="1"/>
      <c r="F183" s="80"/>
    </row>
    <row r="184" spans="1:6" ht="16.5" customHeight="1">
      <c r="A184" s="25"/>
      <c r="B184" s="27"/>
      <c r="C184" s="68"/>
      <c r="D184" s="28"/>
      <c r="E184" s="72" t="s">
        <v>45</v>
      </c>
      <c r="F184" s="79">
        <f>C173-F173-F182</f>
        <v>717016.8600000264</v>
      </c>
    </row>
    <row r="185" spans="1:6" ht="47.25">
      <c r="A185" s="36">
        <v>20150</v>
      </c>
      <c r="B185" s="37" t="s">
        <v>58</v>
      </c>
      <c r="C185" s="60"/>
      <c r="D185" s="42">
        <v>20155</v>
      </c>
      <c r="E185" s="39" t="s">
        <v>61</v>
      </c>
      <c r="F185" s="44"/>
    </row>
    <row r="186" spans="1:6" ht="16.5" customHeight="1">
      <c r="A186" s="25"/>
      <c r="B186" s="3" t="s">
        <v>49</v>
      </c>
      <c r="C186" s="16">
        <v>3500000</v>
      </c>
      <c r="D186" s="26"/>
      <c r="E186" s="1" t="s">
        <v>49</v>
      </c>
      <c r="F186" s="30">
        <v>0</v>
      </c>
    </row>
    <row r="187" spans="1:6" ht="16.5" customHeight="1">
      <c r="A187" s="25"/>
      <c r="D187" s="26"/>
      <c r="E187" s="1" t="s">
        <v>75</v>
      </c>
      <c r="F187" s="30">
        <v>1165833.21</v>
      </c>
    </row>
    <row r="188" spans="1:6" ht="16.5" customHeight="1">
      <c r="A188" s="25"/>
      <c r="B188" s="91" t="s">
        <v>9</v>
      </c>
      <c r="C188" s="49">
        <f>SUM(C186:C187)</f>
        <v>3500000</v>
      </c>
      <c r="D188" s="26"/>
      <c r="E188" s="41" t="s">
        <v>9</v>
      </c>
      <c r="F188" s="49">
        <f>SUM(F186:F187)</f>
        <v>1165833.21</v>
      </c>
    </row>
    <row r="189" spans="1:6" ht="31.5">
      <c r="A189" s="38">
        <v>20195</v>
      </c>
      <c r="B189" s="39" t="s">
        <v>60</v>
      </c>
      <c r="C189" s="40"/>
      <c r="D189" s="26"/>
      <c r="E189" s="69"/>
      <c r="F189" s="70"/>
    </row>
    <row r="190" spans="1:6" ht="15.75">
      <c r="A190" s="43"/>
      <c r="B190" s="3" t="s">
        <v>49</v>
      </c>
      <c r="C190" s="16">
        <v>1000000</v>
      </c>
      <c r="D190" s="26"/>
      <c r="E190" s="69"/>
      <c r="F190" s="70"/>
    </row>
    <row r="191" spans="1:6" ht="15.75">
      <c r="A191" s="43"/>
      <c r="B191" s="3" t="s">
        <v>75</v>
      </c>
      <c r="C191" s="16">
        <v>1000000</v>
      </c>
      <c r="D191" s="26"/>
      <c r="E191" s="69"/>
      <c r="F191" s="70"/>
    </row>
    <row r="192" spans="1:6" ht="15.75">
      <c r="A192" s="43"/>
      <c r="B192" s="41" t="s">
        <v>9</v>
      </c>
      <c r="C192" s="49">
        <f>SUM(C190:C191)</f>
        <v>2000000</v>
      </c>
      <c r="D192" s="26"/>
      <c r="F192" s="35"/>
    </row>
    <row r="193" spans="1:6" s="69" customFormat="1" ht="15.75">
      <c r="A193" s="38"/>
      <c r="B193" s="41" t="s">
        <v>30</v>
      </c>
      <c r="C193" s="49">
        <f>C188+C192</f>
        <v>5500000</v>
      </c>
      <c r="D193" s="26"/>
      <c r="E193" s="6"/>
      <c r="F193" s="76"/>
    </row>
    <row r="194" spans="1:6" ht="15.75">
      <c r="A194" s="43"/>
      <c r="B194" s="41"/>
      <c r="C194" s="16"/>
      <c r="D194" s="26"/>
      <c r="E194" s="6" t="s">
        <v>3</v>
      </c>
      <c r="F194" s="76">
        <f>C193-F188</f>
        <v>4334166.79</v>
      </c>
    </row>
    <row r="195" spans="1:6" ht="31.5">
      <c r="A195" s="36">
        <v>20150</v>
      </c>
      <c r="B195" s="37" t="s">
        <v>58</v>
      </c>
      <c r="C195" s="54"/>
      <c r="D195" s="42">
        <v>20150</v>
      </c>
      <c r="E195" s="37" t="s">
        <v>71</v>
      </c>
      <c r="F195" s="88"/>
    </row>
    <row r="196" spans="1:6" ht="15.75">
      <c r="A196" s="43"/>
      <c r="B196" s="3" t="s">
        <v>75</v>
      </c>
      <c r="C196" s="16">
        <v>894027.05</v>
      </c>
      <c r="D196" s="26"/>
      <c r="E196" s="1" t="s">
        <v>49</v>
      </c>
      <c r="F196" s="76">
        <v>46920</v>
      </c>
    </row>
    <row r="197" spans="1:6" ht="15.75">
      <c r="A197" s="43"/>
      <c r="B197" s="3"/>
      <c r="C197" s="16"/>
      <c r="D197" s="26"/>
      <c r="E197" s="3" t="s">
        <v>75</v>
      </c>
      <c r="F197" s="76">
        <f>144027.05-46920</f>
        <v>97107.04999999999</v>
      </c>
    </row>
    <row r="198" spans="1:6" ht="15.75">
      <c r="A198" s="43"/>
      <c r="B198" s="3"/>
      <c r="C198" s="16"/>
      <c r="D198" s="26"/>
      <c r="E198" s="6" t="s">
        <v>64</v>
      </c>
      <c r="F198" s="78">
        <f>SUM(F196:F197)</f>
        <v>144027.05</v>
      </c>
    </row>
    <row r="199" spans="1:6" ht="45">
      <c r="A199" s="43"/>
      <c r="B199" s="3"/>
      <c r="C199" s="16"/>
      <c r="D199" s="43">
        <v>20225</v>
      </c>
      <c r="E199" s="3" t="s">
        <v>96</v>
      </c>
      <c r="F199" s="76"/>
    </row>
    <row r="200" spans="5:6" ht="15">
      <c r="E200" s="3" t="s">
        <v>75</v>
      </c>
      <c r="F200" s="35">
        <v>0</v>
      </c>
    </row>
    <row r="201" spans="5:6" ht="15">
      <c r="E201" s="6" t="s">
        <v>65</v>
      </c>
      <c r="F201" s="78">
        <f>F200</f>
        <v>0</v>
      </c>
    </row>
    <row r="202" spans="5:6" ht="15">
      <c r="E202" s="6" t="s">
        <v>54</v>
      </c>
      <c r="F202" s="78">
        <f>F198+F201</f>
        <v>144027.05</v>
      </c>
    </row>
    <row r="203" spans="5:6" ht="15">
      <c r="E203" s="6" t="s">
        <v>3</v>
      </c>
      <c r="F203" s="48">
        <f>C196-F202</f>
        <v>750000</v>
      </c>
    </row>
    <row r="204" spans="2:6" ht="15.75">
      <c r="B204" s="61" t="s">
        <v>59</v>
      </c>
      <c r="C204" s="62">
        <f>C35+C61+C80+C91+C161</f>
        <v>49212840.913</v>
      </c>
      <c r="E204" s="61" t="s">
        <v>46</v>
      </c>
      <c r="F204" s="62">
        <f>F36+F53+F66+F83+F153+F166+F184+F194</f>
        <v>168066870.13700005</v>
      </c>
    </row>
    <row r="205" spans="5:6" ht="15">
      <c r="E205" s="89"/>
      <c r="F205" s="90"/>
    </row>
    <row r="206" spans="2:8" ht="15">
      <c r="B206" s="81"/>
      <c r="C206" s="19"/>
      <c r="D206" s="82"/>
      <c r="E206" s="7" t="s">
        <v>80</v>
      </c>
      <c r="F206" s="35">
        <f>-(F13+F45+F62+F77+F92+F102+F111+F119+F127+F136+F142+F150+F162+F172+F181)</f>
        <v>57313583.46</v>
      </c>
      <c r="H206" s="20"/>
    </row>
    <row r="207" spans="2:6" ht="15">
      <c r="B207" s="83" t="s">
        <v>93</v>
      </c>
      <c r="C207" s="84">
        <f>C16+C24+C32+C43+C49+C72+C89+C159+C196+C191</f>
        <v>55942507.67</v>
      </c>
      <c r="D207" s="66"/>
      <c r="E207" s="85" t="s">
        <v>92</v>
      </c>
      <c r="F207" s="35">
        <f>F8+F42+F58+F72+F89+F99+F108+F117+F125+F133+F141+F148+F159+F179+F187+F197</f>
        <v>42239849.809999995</v>
      </c>
    </row>
    <row r="208" spans="2:6" ht="15">
      <c r="B208" s="83"/>
      <c r="C208" s="84"/>
      <c r="D208" s="66"/>
      <c r="E208" s="85" t="s">
        <v>94</v>
      </c>
      <c r="F208" s="35">
        <f>C207-F207</f>
        <v>13702657.860000007</v>
      </c>
    </row>
    <row r="209" spans="2:6" ht="15">
      <c r="B209" s="86"/>
      <c r="C209" s="57"/>
      <c r="D209" s="24"/>
      <c r="E209" s="87" t="s">
        <v>95</v>
      </c>
      <c r="F209" s="62">
        <f>F206+F208</f>
        <v>71016241.32000001</v>
      </c>
    </row>
  </sheetData>
  <mergeCells count="2">
    <mergeCell ref="A1:B1"/>
    <mergeCell ref="D1:E1"/>
  </mergeCells>
  <printOptions gridLines="1"/>
  <pageMargins left="0.33" right="0.26" top="0.74" bottom="0.79" header="0.29" footer="0.2"/>
  <pageSetup horizontalDpi="1200" verticalDpi="1200" orientation="landscape" paperSize="9" scale="80" r:id="rId1"/>
  <headerFooter alignWithMargins="0">
    <oddHeader>&amp;L&amp;D&amp;C&amp;"Tahoma,Grassetto"ELENCO FONDI VINCOLATI
&amp;R&amp;"Tahoma,Grassetto"&amp;11ALLEGATO A/2</oddHeader>
    <oddFooter>&amp;L&amp;"Tahoma,Grassetto"Bilancio- &amp;F&amp;R&amp;P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88" zoomScaleNormal="88" workbookViewId="0" topLeftCell="A1">
      <selection activeCell="F30" sqref="F30"/>
    </sheetView>
  </sheetViews>
  <sheetFormatPr defaultColWidth="9.140625" defaultRowHeight="12.75"/>
  <cols>
    <col min="1" max="1" width="9.57421875" style="18" bestFit="1" customWidth="1"/>
    <col min="2" max="2" width="58.8515625" style="7" customWidth="1"/>
    <col min="3" max="3" width="19.140625" style="46" customWidth="1"/>
    <col min="4" max="4" width="9.421875" style="18" customWidth="1"/>
    <col min="5" max="5" width="56.00390625" style="7" customWidth="1"/>
    <col min="6" max="6" width="19.28125" style="46" customWidth="1"/>
    <col min="7" max="7" width="9.140625" style="1" customWidth="1"/>
    <col min="8" max="8" width="14.421875" style="1" bestFit="1" customWidth="1"/>
    <col min="9" max="16384" width="9.140625" style="1" customWidth="1"/>
  </cols>
  <sheetData>
    <row r="1" spans="1:6" ht="30">
      <c r="A1" s="18">
        <v>20175</v>
      </c>
      <c r="B1" s="7" t="s">
        <v>7</v>
      </c>
      <c r="C1" s="19"/>
      <c r="D1" s="18">
        <v>20120</v>
      </c>
      <c r="E1" s="7" t="s">
        <v>11</v>
      </c>
      <c r="F1" s="45"/>
    </row>
    <row r="2" spans="2:6" ht="15">
      <c r="B2" s="3" t="s">
        <v>33</v>
      </c>
      <c r="E2" s="3" t="s">
        <v>20</v>
      </c>
      <c r="F2" s="35"/>
    </row>
    <row r="3" spans="2:6" ht="15">
      <c r="B3" s="3" t="s">
        <v>34</v>
      </c>
      <c r="E3" s="3" t="s">
        <v>21</v>
      </c>
      <c r="F3" s="35">
        <v>17213080.11</v>
      </c>
    </row>
    <row r="4" spans="2:6" ht="15">
      <c r="B4" s="3" t="s">
        <v>29</v>
      </c>
      <c r="C4" s="46">
        <f>37389735+54917145</f>
        <v>92306880</v>
      </c>
      <c r="E4" s="3" t="s">
        <v>22</v>
      </c>
      <c r="F4" s="35">
        <v>23003746.72</v>
      </c>
    </row>
    <row r="5" spans="2:6" ht="15">
      <c r="B5" s="3" t="s">
        <v>56</v>
      </c>
      <c r="C5" s="46">
        <v>29911788</v>
      </c>
      <c r="E5" s="1" t="s">
        <v>62</v>
      </c>
      <c r="F5" s="35">
        <v>15860920.7</v>
      </c>
    </row>
    <row r="6" spans="2:6" ht="16.5" customHeight="1" thickBot="1">
      <c r="B6" s="6" t="s">
        <v>6</v>
      </c>
      <c r="C6" s="55">
        <f>SUM(C2:C5)</f>
        <v>122218668</v>
      </c>
      <c r="D6" s="1"/>
      <c r="E6" s="3"/>
      <c r="F6" s="35"/>
    </row>
    <row r="7" spans="1:6" ht="16.5" customHeight="1" thickTop="1">
      <c r="A7" s="1"/>
      <c r="B7" s="32" t="s">
        <v>44</v>
      </c>
      <c r="C7" s="20">
        <f>C6*10/100</f>
        <v>12221866.8</v>
      </c>
      <c r="D7" s="1"/>
      <c r="E7" s="7" t="s">
        <v>63</v>
      </c>
      <c r="F7" s="35">
        <v>-3403326.17</v>
      </c>
    </row>
    <row r="8" spans="1:6" ht="16.5" customHeight="1">
      <c r="A8" s="1"/>
      <c r="B8" s="6" t="s">
        <v>30</v>
      </c>
      <c r="C8" s="21">
        <f>C6-C7</f>
        <v>109996801.2</v>
      </c>
      <c r="D8" s="18">
        <v>20130</v>
      </c>
      <c r="E8" s="7" t="s">
        <v>12</v>
      </c>
      <c r="F8" s="35"/>
    </row>
    <row r="9" spans="1:6" ht="16.5" customHeight="1">
      <c r="A9" s="1"/>
      <c r="E9" s="3" t="s">
        <v>20</v>
      </c>
      <c r="F9" s="35">
        <v>5808521.82</v>
      </c>
    </row>
    <row r="10" spans="1:6" ht="16.5" customHeight="1">
      <c r="A10" s="1"/>
      <c r="E10" s="3" t="s">
        <v>21</v>
      </c>
      <c r="F10" s="35">
        <v>7344730.05</v>
      </c>
    </row>
    <row r="11" spans="1:6" ht="16.5" customHeight="1">
      <c r="A11" s="1"/>
      <c r="B11" s="1"/>
      <c r="C11" s="20"/>
      <c r="E11" s="3" t="s">
        <v>22</v>
      </c>
      <c r="F11" s="35">
        <v>2078908.52</v>
      </c>
    </row>
    <row r="12" spans="1:6" ht="16.5" customHeight="1">
      <c r="A12" s="1"/>
      <c r="B12" s="1"/>
      <c r="C12" s="20"/>
      <c r="E12" s="1" t="s">
        <v>62</v>
      </c>
      <c r="F12" s="35">
        <v>2648958.77</v>
      </c>
    </row>
    <row r="13" spans="1:6" ht="16.5" customHeight="1">
      <c r="A13" s="1"/>
      <c r="B13" s="1"/>
      <c r="C13" s="20"/>
      <c r="D13" s="1"/>
      <c r="E13" s="3" t="s">
        <v>35</v>
      </c>
      <c r="F13" s="35"/>
    </row>
    <row r="14" spans="1:6" ht="16.5" customHeight="1">
      <c r="A14" s="1"/>
      <c r="B14" s="1"/>
      <c r="C14" s="20"/>
      <c r="D14" s="1"/>
      <c r="E14" s="7" t="s">
        <v>63</v>
      </c>
      <c r="F14" s="35">
        <v>-49783.65</v>
      </c>
    </row>
    <row r="15" spans="1:6" ht="16.5" customHeight="1">
      <c r="A15" s="1"/>
      <c r="B15" s="1"/>
      <c r="C15" s="20"/>
      <c r="D15" s="18">
        <v>10760</v>
      </c>
      <c r="E15" s="3" t="s">
        <v>38</v>
      </c>
      <c r="F15" s="35"/>
    </row>
    <row r="16" spans="1:6" ht="16.5" customHeight="1">
      <c r="A16" s="1"/>
      <c r="B16" s="1"/>
      <c r="C16" s="20"/>
      <c r="E16" s="3" t="s">
        <v>39</v>
      </c>
      <c r="F16" s="35">
        <v>312391.42</v>
      </c>
    </row>
    <row r="17" spans="1:6" ht="16.5" customHeight="1">
      <c r="A17" s="1"/>
      <c r="B17" s="1"/>
      <c r="C17" s="20"/>
      <c r="E17" s="3" t="s">
        <v>22</v>
      </c>
      <c r="F17" s="35">
        <v>50008.16</v>
      </c>
    </row>
    <row r="18" spans="1:6" ht="16.5" customHeight="1">
      <c r="A18" s="1"/>
      <c r="B18" s="1"/>
      <c r="C18" s="20"/>
      <c r="E18" s="1" t="s">
        <v>62</v>
      </c>
      <c r="F18" s="35">
        <v>195215.75</v>
      </c>
    </row>
    <row r="19" spans="1:6" ht="16.5" customHeight="1">
      <c r="A19" s="1"/>
      <c r="B19" s="1"/>
      <c r="C19" s="20"/>
      <c r="E19" s="3"/>
      <c r="F19" s="35"/>
    </row>
    <row r="20" spans="1:6" ht="16.5" customHeight="1">
      <c r="A20" s="1"/>
      <c r="B20" s="1"/>
      <c r="C20" s="20"/>
      <c r="E20" s="7" t="s">
        <v>63</v>
      </c>
      <c r="F20" s="35">
        <v>-2254.54</v>
      </c>
    </row>
    <row r="21" spans="1:6" ht="16.5" customHeight="1">
      <c r="A21" s="1"/>
      <c r="B21" s="1"/>
      <c r="C21" s="20"/>
      <c r="D21" s="18">
        <v>20115</v>
      </c>
      <c r="E21" s="1" t="s">
        <v>40</v>
      </c>
      <c r="F21" s="35"/>
    </row>
    <row r="22" spans="1:6" ht="16.5" customHeight="1">
      <c r="A22" s="1"/>
      <c r="B22" s="1"/>
      <c r="C22" s="20"/>
      <c r="E22" s="1" t="s">
        <v>39</v>
      </c>
      <c r="F22" s="35">
        <v>1587168.58</v>
      </c>
    </row>
    <row r="23" spans="1:6" ht="16.5" customHeight="1">
      <c r="A23" s="1"/>
      <c r="B23" s="1"/>
      <c r="C23" s="20"/>
      <c r="E23" s="1" t="s">
        <v>22</v>
      </c>
      <c r="F23" s="35">
        <v>250766.99</v>
      </c>
    </row>
    <row r="24" spans="1:6" ht="16.5" customHeight="1">
      <c r="A24" s="1"/>
      <c r="B24" s="1"/>
      <c r="C24" s="20"/>
      <c r="E24" s="1" t="s">
        <v>62</v>
      </c>
      <c r="F24" s="35">
        <v>821960.46</v>
      </c>
    </row>
    <row r="25" spans="1:6" ht="16.5" customHeight="1">
      <c r="A25" s="1"/>
      <c r="B25" s="1"/>
      <c r="C25" s="20"/>
      <c r="E25" s="3"/>
      <c r="F25" s="35"/>
    </row>
    <row r="26" spans="1:6" ht="16.5" customHeight="1" thickBot="1">
      <c r="A26" s="1"/>
      <c r="B26" s="1"/>
      <c r="C26" s="20"/>
      <c r="E26" s="7" t="s">
        <v>63</v>
      </c>
      <c r="F26" s="71">
        <v>0</v>
      </c>
    </row>
    <row r="27" spans="2:6" ht="15" customHeight="1" thickBot="1">
      <c r="B27" s="3"/>
      <c r="E27" s="6" t="s">
        <v>9</v>
      </c>
      <c r="F27" s="47">
        <f>SUM(F2:F26)</f>
        <v>73721013.68999997</v>
      </c>
    </row>
    <row r="28" spans="2:6" ht="15">
      <c r="B28" s="3"/>
      <c r="E28" s="6" t="s">
        <v>3</v>
      </c>
      <c r="F28" s="48">
        <f>C8-F27</f>
        <v>36275787.510000035</v>
      </c>
    </row>
  </sheetData>
  <printOptions gridLines="1"/>
  <pageMargins left="0.38" right="0.26" top="0.74" bottom="0.79" header="0.29" footer="0.2"/>
  <pageSetup horizontalDpi="1200" verticalDpi="1200" orientation="landscape" paperSize="9" scale="80" r:id="rId1"/>
  <headerFooter alignWithMargins="0">
    <oddHeader>&amp;C&amp;"Tahoma,Grassetto"ELENCO FONDI VINCOLATI
&amp;R&amp;"Tahoma,Grassetto"&amp;11ALLEGATO A/2</oddHeader>
    <oddFooter>&amp;L&amp;"Tahoma,Grassetto"Bilancio- &amp;F&amp;C&amp;D&amp;R&amp;P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Lanzi Leonardo</cp:lastModifiedBy>
  <cp:lastPrinted>2008-04-08T14:35:00Z</cp:lastPrinted>
  <dcterms:created xsi:type="dcterms:W3CDTF">2004-02-26T17:01:01Z</dcterms:created>
  <dcterms:modified xsi:type="dcterms:W3CDTF">2008-04-10T08:38:16Z</dcterms:modified>
  <cp:category/>
  <cp:version/>
  <cp:contentType/>
  <cp:contentStatus/>
</cp:coreProperties>
</file>