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15480" windowHeight="8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'Foglio1'!$A$1:$F$132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<sst xmlns="http://schemas.openxmlformats.org/spreadsheetml/2006/main" count="196" uniqueCount="80">
  <si>
    <t>CAPITOLI ENTRATA</t>
  </si>
  <si>
    <t>CAPITOLI SPESA</t>
  </si>
  <si>
    <t>Trasferimenti L.183/89 e L.267/98</t>
  </si>
  <si>
    <t>economie</t>
  </si>
  <si>
    <t>Trasferimenti da Stato residui 31/12/2002 DPCM 27/12/2002</t>
  </si>
  <si>
    <t>Trasferimenti da regione E/R per interventi in avvalimento</t>
  </si>
  <si>
    <t>TOTALE</t>
  </si>
  <si>
    <t>RISORSE DA STATO EX TAB. C1</t>
  </si>
  <si>
    <t>TRASFERIMENTI DA STATO RESIDUI LETT. F</t>
  </si>
  <si>
    <t xml:space="preserve">TOTALE </t>
  </si>
  <si>
    <t>SOMME IMPEGNATE X INTERVENTI FINANZIATI RESIDUI LETT. F</t>
  </si>
  <si>
    <t>SOMME IMPEGNATE X MANUTENZIONI ORDINARIE E STRAORD. EX TAB. C1</t>
  </si>
  <si>
    <t>SOMME IMPEGNATE X PRONTO INTERVENTO</t>
  </si>
  <si>
    <t>Somme impegnate per attività già impegnate ex Magispo (residui lett. c)</t>
  </si>
  <si>
    <t>Somme impegnate x opere difesa suolo con fondi Stato finanziati con L. 183/89 e L. 267/98</t>
  </si>
  <si>
    <t>ASSEGNAZIONI EMILIA-ROMAGNA</t>
  </si>
  <si>
    <t>ASSEGNAZIONI LOMBARDIA</t>
  </si>
  <si>
    <t>ASSEGNAZIONI PIEMONTE</t>
  </si>
  <si>
    <t>ASSEGNAZIONI  VENETO</t>
  </si>
  <si>
    <t>ANNO 2002</t>
  </si>
  <si>
    <t>ANNO 2003</t>
  </si>
  <si>
    <t>ANNO 2004</t>
  </si>
  <si>
    <t>ANNO 2005</t>
  </si>
  <si>
    <t>TOTALE CAP. 20105</t>
  </si>
  <si>
    <t>TOTALE CAP. 20110</t>
  </si>
  <si>
    <t>TOTALE CAP. 20115</t>
  </si>
  <si>
    <t>TOTALE CAP. 20120</t>
  </si>
  <si>
    <t>TRASFERIMENTO RESIDUI DI STANZIAMENTO ART. 7 L.35/95 ANNUALITA' 99/200 - PS 45</t>
  </si>
  <si>
    <t>SOMME IMPEGNATE X LAVORI CON RESIDUI PS 45</t>
  </si>
  <si>
    <t xml:space="preserve">ANNO 2005 </t>
  </si>
  <si>
    <t>TOTALE FINALE</t>
  </si>
  <si>
    <t>ANNO 2005 (residuo 2004)</t>
  </si>
  <si>
    <t>-</t>
  </si>
  <si>
    <t>TOTALE GENERALE</t>
  </si>
  <si>
    <t>ANNO 2003 (accertato e incassato nel 2005)</t>
  </si>
  <si>
    <t>ANNO 2004 (accertato e incassato nel 2005)</t>
  </si>
  <si>
    <t>economie su residui</t>
  </si>
  <si>
    <t>TOTALE REGIONI</t>
  </si>
  <si>
    <t>Economie lorde</t>
  </si>
  <si>
    <t>SPESE IMPEGNATE PER LABORATORIO GEOTECNICO</t>
  </si>
  <si>
    <t>ANNO 2004 (fondi da M.O.)</t>
  </si>
  <si>
    <t>SPESE INVESTIMENTO PER LABORATORIO GEOTECNICO</t>
  </si>
  <si>
    <t>ANNO 2003 (con lettera f)=€. 162.379.548,88)</t>
  </si>
  <si>
    <t>Trasf. da regione LOMBARDIA per interventi in avvalimento</t>
  </si>
  <si>
    <t>Impegni per interv. in avvalimento per conto delle Regioni</t>
  </si>
  <si>
    <t>Accantonamento 10% per Fondo spese istituzionali</t>
  </si>
  <si>
    <t>economie sui residui lettera c)</t>
  </si>
  <si>
    <t>totale economie</t>
  </si>
  <si>
    <t>ANNO 2005 (accertato)</t>
  </si>
  <si>
    <t>Utilizzo economie residui lettera c)</t>
  </si>
  <si>
    <t>ANNO 2006</t>
  </si>
  <si>
    <t>UTILIZZO FONDI TRAFERITI DALLA REGIONI PER INTERVENTI D'ISTITUTO DELL'ENTE</t>
  </si>
  <si>
    <t>ANNO 2003/2004</t>
  </si>
  <si>
    <t>Fondi utilizzati per programma PS 45</t>
  </si>
  <si>
    <t>Impegni assunti erroneamente e imputabili al cap. 20160</t>
  </si>
  <si>
    <t>TOTALE NETTO</t>
  </si>
  <si>
    <t>Impegno assunto erroneamente sul capitolo 20185</t>
  </si>
  <si>
    <t>ANNO 2005 (incassato nel 2006)</t>
  </si>
  <si>
    <t>ANNO 2006 (ACCERTATO)</t>
  </si>
  <si>
    <t>Trasf. da regione VENETO per interventi in avvalimento</t>
  </si>
  <si>
    <t>Trasferimento dal dipartimento di protezione civile</t>
  </si>
  <si>
    <t>totale accantonamento 10% per fondo spese istituzionali</t>
  </si>
  <si>
    <t>Contributo dal dipartimento della protezione civile ex comma 100 art. 1 legge 266/2005</t>
  </si>
  <si>
    <t>Spese per interventi con fondi trasferiti dal dipartimento della protezione civile ex comma 100 art. 1 legge 266/2005 e ord.dpcm n. 3485 del 22/12/05</t>
  </si>
  <si>
    <t>ANNO 2006 (IMPEGNATO)</t>
  </si>
  <si>
    <t>Economie su residui al 31/12/2006</t>
  </si>
  <si>
    <t>TOTALE 1</t>
  </si>
  <si>
    <t>TOTALE 2</t>
  </si>
  <si>
    <t>Assegnazione Regione Veneto alluvione 2004</t>
  </si>
  <si>
    <t>(erroneamente incassata sul 20120)</t>
  </si>
  <si>
    <t xml:space="preserve">ANNO 2003 </t>
  </si>
  <si>
    <t xml:space="preserve">ANNO 2004 </t>
  </si>
  <si>
    <t xml:space="preserve">ANNO 2006 </t>
  </si>
  <si>
    <t xml:space="preserve">Utilizzo dei fondi trasferiti dalle regioni per interventi d'istituto dell'ente </t>
  </si>
  <si>
    <t>Importo impegnato</t>
  </si>
  <si>
    <t>Importo accertato</t>
  </si>
  <si>
    <t>Impegno assunto erroneamente sul cap. 20170 (cons.05)</t>
  </si>
  <si>
    <t>Impegno assunto erroneamente sul cap. 20170 (cons.06)</t>
  </si>
  <si>
    <t>Imp.assunto sul cap.20170 e imput. al cap. 20150 (cons.05)</t>
  </si>
  <si>
    <t>Imp.assunto sul cap.20170 e imput. al cap. 20150 (cons.06)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</si>
</sst>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G Omega"/>
      <family val="2"/>
    </font>
    <font>
      <sz val="11"/>
      <name val="CG Omega"/>
      <family val="2"/>
    </font>
    <font>
      <i/>
      <sz val="11"/>
      <name val="CG Omega"/>
      <family val="2"/>
    </font>
    <font>
      <b/>
      <sz val="12"/>
      <name val="CG Omega"/>
      <family val="2"/>
    </font>
    <font>
      <b/>
      <i/>
      <sz val="12"/>
      <name val="CG Omega"/>
      <family val="2"/>
    </font>
    <font>
      <i/>
      <sz val="12"/>
      <name val="CG Omega"/>
      <family val="2"/>
    </font>
    <font>
      <b/>
      <sz val="11"/>
      <name val="CG Omeg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 indent="2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4" fontId="4" fillId="0" borderId="0" xfId="18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right"/>
    </xf>
    <xf numFmtId="4" fontId="4" fillId="0" borderId="3" xfId="18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6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 indent="2"/>
    </xf>
    <xf numFmtId="0" fontId="6" fillId="0" borderId="5" xfId="0" applyFont="1" applyFill="1" applyBorder="1" applyAlignment="1">
      <alignment horizontal="right"/>
    </xf>
    <xf numFmtId="4" fontId="4" fillId="0" borderId="7" xfId="18" applyNumberFormat="1" applyFont="1" applyFill="1" applyBorder="1" applyAlignment="1">
      <alignment/>
    </xf>
    <xf numFmtId="4" fontId="4" fillId="0" borderId="8" xfId="18" applyNumberFormat="1" applyFont="1" applyFill="1" applyBorder="1" applyAlignment="1">
      <alignment/>
    </xf>
    <xf numFmtId="4" fontId="4" fillId="0" borderId="9" xfId="18" applyNumberFormat="1" applyFont="1" applyFill="1" applyBorder="1" applyAlignment="1">
      <alignment/>
    </xf>
    <xf numFmtId="4" fontId="4" fillId="0" borderId="10" xfId="18" applyNumberFormat="1" applyFont="1" applyFill="1" applyBorder="1" applyAlignment="1">
      <alignment/>
    </xf>
    <xf numFmtId="4" fontId="5" fillId="0" borderId="0" xfId="18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 wrapText="1" indent="2"/>
    </xf>
    <xf numFmtId="4" fontId="5" fillId="0" borderId="6" xfId="18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8" xfId="18" applyNumberFormat="1" applyFont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" fontId="3" fillId="0" borderId="0" xfId="18" applyNumberFormat="1" applyFont="1" applyFill="1" applyBorder="1" applyAlignment="1">
      <alignment/>
    </xf>
    <xf numFmtId="4" fontId="3" fillId="0" borderId="5" xfId="18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wrapText="1" indent="2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3" fillId="0" borderId="8" xfId="18" applyNumberFormat="1" applyFont="1" applyFill="1" applyBorder="1" applyAlignment="1">
      <alignment/>
    </xf>
    <xf numFmtId="4" fontId="3" fillId="0" borderId="11" xfId="18" applyNumberFormat="1" applyFont="1" applyFill="1" applyBorder="1" applyAlignment="1">
      <alignment/>
    </xf>
    <xf numFmtId="4" fontId="4" fillId="0" borderId="7" xfId="18" applyNumberFormat="1" applyFont="1" applyBorder="1" applyAlignment="1">
      <alignment/>
    </xf>
    <xf numFmtId="4" fontId="4" fillId="0" borderId="0" xfId="18" applyNumberFormat="1" applyFont="1" applyAlignment="1">
      <alignment/>
    </xf>
    <xf numFmtId="4" fontId="4" fillId="0" borderId="12" xfId="18" applyNumberFormat="1" applyFont="1" applyFill="1" applyBorder="1" applyAlignment="1">
      <alignment/>
    </xf>
    <xf numFmtId="4" fontId="4" fillId="0" borderId="11" xfId="18" applyNumberFormat="1" applyFont="1" applyBorder="1" applyAlignment="1">
      <alignment/>
    </xf>
    <xf numFmtId="4" fontId="3" fillId="0" borderId="6" xfId="18" applyNumberFormat="1" applyFont="1" applyBorder="1" applyAlignment="1">
      <alignment horizontal="center"/>
    </xf>
    <xf numFmtId="4" fontId="4" fillId="0" borderId="6" xfId="18" applyNumberFormat="1" applyFont="1" applyFill="1" applyBorder="1" applyAlignment="1">
      <alignment/>
    </xf>
    <xf numFmtId="4" fontId="5" fillId="0" borderId="11" xfId="18" applyNumberFormat="1" applyFont="1" applyFill="1" applyBorder="1" applyAlignment="1">
      <alignment/>
    </xf>
    <xf numFmtId="4" fontId="4" fillId="0" borderId="11" xfId="18" applyNumberFormat="1" applyFont="1" applyFill="1" applyBorder="1" applyAlignment="1">
      <alignment/>
    </xf>
    <xf numFmtId="4" fontId="3" fillId="0" borderId="7" xfId="18" applyNumberFormat="1" applyFont="1" applyFill="1" applyBorder="1" applyAlignment="1">
      <alignment/>
    </xf>
    <xf numFmtId="4" fontId="4" fillId="0" borderId="0" xfId="18" applyNumberFormat="1" applyFont="1" applyFill="1" applyBorder="1" applyAlignment="1">
      <alignment horizontal="right"/>
    </xf>
    <xf numFmtId="4" fontId="4" fillId="0" borderId="3" xfId="18" applyNumberFormat="1" applyFont="1" applyFill="1" applyBorder="1" applyAlignment="1">
      <alignment/>
    </xf>
    <xf numFmtId="4" fontId="4" fillId="0" borderId="9" xfId="18" applyNumberFormat="1" applyFont="1" applyBorder="1" applyAlignment="1">
      <alignment/>
    </xf>
    <xf numFmtId="4" fontId="4" fillId="0" borderId="5" xfId="18" applyNumberFormat="1" applyFont="1" applyFill="1" applyBorder="1" applyAlignment="1">
      <alignment/>
    </xf>
    <xf numFmtId="4" fontId="4" fillId="0" borderId="5" xfId="18" applyNumberFormat="1" applyFont="1" applyBorder="1" applyAlignment="1">
      <alignment/>
    </xf>
    <xf numFmtId="4" fontId="3" fillId="0" borderId="3" xfId="18" applyNumberFormat="1" applyFont="1" applyFill="1" applyBorder="1" applyAlignment="1">
      <alignment/>
    </xf>
    <xf numFmtId="4" fontId="8" fillId="0" borderId="0" xfId="18" applyNumberFormat="1" applyFont="1" applyFill="1" applyBorder="1" applyAlignment="1">
      <alignment/>
    </xf>
    <xf numFmtId="4" fontId="7" fillId="0" borderId="0" xfId="18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 horizontal="right" wrapText="1"/>
    </xf>
    <xf numFmtId="4" fontId="9" fillId="0" borderId="15" xfId="18" applyNumberFormat="1" applyFont="1" applyBorder="1" applyAlignment="1">
      <alignment/>
    </xf>
    <xf numFmtId="0" fontId="4" fillId="0" borderId="8" xfId="0" applyFont="1" applyFill="1" applyBorder="1" applyAlignment="1">
      <alignment horizontal="right" wrapText="1"/>
    </xf>
    <xf numFmtId="0" fontId="4" fillId="0" borderId="5" xfId="0" applyFont="1" applyBorder="1" applyAlignment="1">
      <alignment/>
    </xf>
    <xf numFmtId="4" fontId="4" fillId="0" borderId="0" xfId="18" applyNumberFormat="1" applyFont="1" applyBorder="1" applyAlignment="1">
      <alignment/>
    </xf>
    <xf numFmtId="4" fontId="5" fillId="0" borderId="14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" fontId="5" fillId="0" borderId="5" xfId="0" applyNumberFormat="1" applyFont="1" applyBorder="1" applyAlignment="1">
      <alignment/>
    </xf>
    <xf numFmtId="4" fontId="5" fillId="0" borderId="8" xfId="18" applyNumberFormat="1" applyFont="1" applyFill="1" applyBorder="1" applyAlignment="1">
      <alignment/>
    </xf>
    <xf numFmtId="4" fontId="7" fillId="0" borderId="5" xfId="18" applyNumberFormat="1" applyFont="1" applyFill="1" applyBorder="1" applyAlignment="1">
      <alignment/>
    </xf>
    <xf numFmtId="0" fontId="8" fillId="0" borderId="5" xfId="0" applyFont="1" applyFill="1" applyBorder="1" applyAlignment="1">
      <alignment horizontal="right" wrapText="1" indent="2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5" xfId="0" applyFont="1" applyFill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16" xfId="18" applyNumberFormat="1" applyFont="1" applyBorder="1" applyAlignment="1">
      <alignment/>
    </xf>
    <xf numFmtId="4" fontId="4" fillId="0" borderId="17" xfId="18" applyNumberFormat="1" applyFont="1" applyBorder="1" applyAlignment="1">
      <alignment/>
    </xf>
    <xf numFmtId="0" fontId="6" fillId="0" borderId="5" xfId="0" applyFont="1" applyFill="1" applyBorder="1" applyAlignment="1">
      <alignment wrapText="1"/>
    </xf>
    <xf numFmtId="4" fontId="6" fillId="0" borderId="11" xfId="18" applyNumberFormat="1" applyFont="1" applyFill="1" applyBorder="1" applyAlignment="1">
      <alignment/>
    </xf>
    <xf numFmtId="0" fontId="3" fillId="0" borderId="6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 indent="2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="88" zoomScaleNormal="88" workbookViewId="0" topLeftCell="C82">
      <selection activeCell="E68" sqref="E68"/>
    </sheetView>
  </sheetViews>
  <sheetFormatPr defaultColWidth="9.140625" defaultRowHeight="12.75"/>
  <cols>
    <col min="1" max="1" width="9.57421875" style="18" bestFit="1" customWidth="1"/>
    <col min="2" max="2" width="58.8515625" style="7" customWidth="1"/>
    <col min="3" max="3" width="19.140625" style="50" customWidth="1"/>
    <col min="4" max="4" width="9.421875" style="18" customWidth="1"/>
    <col min="5" max="5" width="56.00390625" style="7" customWidth="1"/>
    <col min="6" max="6" width="19.28125" style="50" customWidth="1"/>
    <col min="7" max="7" width="9.140625" style="1" customWidth="1"/>
    <col min="8" max="8" width="14.421875" style="1" bestFit="1" customWidth="1"/>
    <col min="9" max="16384" width="9.140625" style="1" customWidth="1"/>
  </cols>
  <sheetData>
    <row r="1" spans="1:6" ht="15.75">
      <c r="A1" s="87" t="s">
        <v>0</v>
      </c>
      <c r="B1" s="87"/>
      <c r="C1" s="53" t="s">
        <v>75</v>
      </c>
      <c r="D1" s="87" t="s">
        <v>1</v>
      </c>
      <c r="E1" s="87"/>
      <c r="F1" s="53" t="s">
        <v>74</v>
      </c>
    </row>
    <row r="2" spans="1:6" ht="30">
      <c r="A2" s="2">
        <v>20105</v>
      </c>
      <c r="B2" s="3" t="s">
        <v>15</v>
      </c>
      <c r="C2" s="16"/>
      <c r="D2" s="4">
        <v>20150</v>
      </c>
      <c r="E2" s="3" t="s">
        <v>73</v>
      </c>
      <c r="F2" s="30"/>
    </row>
    <row r="3" spans="1:6" ht="15">
      <c r="A3" s="2"/>
      <c r="B3" s="3" t="s">
        <v>19</v>
      </c>
      <c r="C3" s="16">
        <v>0</v>
      </c>
      <c r="D3" s="4"/>
      <c r="E3" s="3" t="s">
        <v>19</v>
      </c>
      <c r="F3" s="30">
        <v>4025017.74</v>
      </c>
    </row>
    <row r="4" spans="1:6" ht="15">
      <c r="A4" s="2"/>
      <c r="B4" s="3" t="s">
        <v>20</v>
      </c>
      <c r="C4" s="16">
        <v>1012473.6</v>
      </c>
      <c r="D4" s="4"/>
      <c r="E4" s="3" t="s">
        <v>70</v>
      </c>
      <c r="F4" s="30">
        <f>14634450.93-18592.45-80465.76-53902.59+410054.9</f>
        <v>14891545.030000001</v>
      </c>
    </row>
    <row r="5" spans="1:6" ht="15">
      <c r="A5" s="2"/>
      <c r="B5" s="3" t="s">
        <v>21</v>
      </c>
      <c r="C5" s="16">
        <v>1291142.25</v>
      </c>
      <c r="D5" s="4"/>
      <c r="E5" s="3" t="s">
        <v>71</v>
      </c>
      <c r="F5" s="30">
        <f>16352620.8-1092500.51-26277.33</f>
        <v>15233842.96</v>
      </c>
    </row>
    <row r="6" spans="1:6" ht="15">
      <c r="A6" s="2"/>
      <c r="B6" s="3" t="s">
        <v>29</v>
      </c>
      <c r="C6" s="58" t="s">
        <v>32</v>
      </c>
      <c r="D6" s="4"/>
      <c r="E6" s="3" t="s">
        <v>29</v>
      </c>
      <c r="F6" s="30">
        <v>19558834.3</v>
      </c>
    </row>
    <row r="7" spans="1:6" ht="15">
      <c r="A7" s="2"/>
      <c r="B7" s="3" t="s">
        <v>50</v>
      </c>
      <c r="C7" s="58" t="s">
        <v>32</v>
      </c>
      <c r="D7" s="4"/>
      <c r="E7" s="3" t="s">
        <v>72</v>
      </c>
      <c r="F7" s="30">
        <v>13220934.75</v>
      </c>
    </row>
    <row r="8" spans="1:6" ht="15">
      <c r="A8" s="2"/>
      <c r="B8" s="5" t="s">
        <v>23</v>
      </c>
      <c r="C8" s="54">
        <f>SUM(C3:C6)</f>
        <v>2303615.85</v>
      </c>
      <c r="D8" s="4"/>
      <c r="E8" s="6" t="s">
        <v>6</v>
      </c>
      <c r="F8" s="54">
        <f>SUM(F3:F7)</f>
        <v>66930174.78</v>
      </c>
    </row>
    <row r="9" spans="1:6" ht="15">
      <c r="A9" s="2">
        <v>20110</v>
      </c>
      <c r="B9" s="3" t="s">
        <v>16</v>
      </c>
      <c r="C9" s="16"/>
      <c r="D9" s="4"/>
      <c r="E9" s="3" t="s">
        <v>53</v>
      </c>
      <c r="F9" s="30">
        <v>-1681793.54</v>
      </c>
    </row>
    <row r="10" spans="1:6" ht="15">
      <c r="A10" s="2"/>
      <c r="B10" s="3" t="s">
        <v>19</v>
      </c>
      <c r="C10" s="16">
        <v>0</v>
      </c>
      <c r="D10" s="4"/>
      <c r="F10" s="37"/>
    </row>
    <row r="11" spans="1:6" ht="15">
      <c r="A11" s="2"/>
      <c r="B11" s="3" t="s">
        <v>20</v>
      </c>
      <c r="C11" s="16">
        <v>15235478.52</v>
      </c>
      <c r="D11" s="4"/>
      <c r="E11" s="7" t="s">
        <v>65</v>
      </c>
      <c r="F11" s="37">
        <f>-(183013.1+4628.88)</f>
        <v>-187641.98</v>
      </c>
    </row>
    <row r="12" spans="1:8" ht="15">
      <c r="A12" s="2"/>
      <c r="B12" s="3" t="s">
        <v>21</v>
      </c>
      <c r="C12" s="16">
        <v>1965209.72</v>
      </c>
      <c r="D12" s="4"/>
      <c r="E12" s="7" t="s">
        <v>76</v>
      </c>
      <c r="F12" s="37">
        <v>1587697.01</v>
      </c>
      <c r="H12" s="20"/>
    </row>
    <row r="13" spans="1:6" ht="15">
      <c r="A13" s="2"/>
      <c r="B13" s="3" t="s">
        <v>29</v>
      </c>
      <c r="C13" s="16">
        <v>13167158.93</v>
      </c>
      <c r="D13" s="4"/>
      <c r="E13" s="7" t="s">
        <v>77</v>
      </c>
      <c r="F13" s="52">
        <v>1813639.4</v>
      </c>
    </row>
    <row r="14" spans="1:6" ht="15">
      <c r="A14" s="2"/>
      <c r="B14" s="3" t="s">
        <v>57</v>
      </c>
      <c r="C14" s="16">
        <v>76956.17</v>
      </c>
      <c r="D14" s="4"/>
      <c r="E14" s="6" t="s">
        <v>33</v>
      </c>
      <c r="F14" s="54">
        <f>F8+F9+F10+F11+F12</f>
        <v>66648436.27</v>
      </c>
    </row>
    <row r="15" spans="1:6" ht="15">
      <c r="A15" s="2"/>
      <c r="B15" s="3" t="s">
        <v>31</v>
      </c>
      <c r="C15" s="16">
        <v>833000</v>
      </c>
      <c r="D15" s="4"/>
      <c r="E15" s="3"/>
      <c r="F15" s="30"/>
    </row>
    <row r="16" spans="1:6" ht="15">
      <c r="A16" s="2"/>
      <c r="B16" s="5" t="s">
        <v>24</v>
      </c>
      <c r="C16" s="54">
        <f>SUM(C10:C15)</f>
        <v>31277803.34</v>
      </c>
      <c r="D16" s="4"/>
      <c r="E16" s="3"/>
      <c r="F16" s="30"/>
    </row>
    <row r="17" spans="1:6" ht="15">
      <c r="A17" s="2">
        <v>20115</v>
      </c>
      <c r="B17" s="3" t="s">
        <v>17</v>
      </c>
      <c r="C17" s="16"/>
      <c r="D17" s="4"/>
      <c r="E17" s="3"/>
      <c r="F17" s="30"/>
    </row>
    <row r="18" spans="1:6" ht="15">
      <c r="A18" s="2"/>
      <c r="B18" s="3" t="s">
        <v>19</v>
      </c>
      <c r="C18" s="16">
        <v>14698100.44</v>
      </c>
      <c r="D18" s="4"/>
      <c r="E18" s="3"/>
      <c r="F18" s="30"/>
    </row>
    <row r="19" spans="1:6" ht="15">
      <c r="A19" s="2"/>
      <c r="B19" s="3" t="s">
        <v>20</v>
      </c>
      <c r="C19" s="16">
        <v>5481643.96</v>
      </c>
      <c r="D19" s="4"/>
      <c r="E19" s="3"/>
      <c r="F19" s="30"/>
    </row>
    <row r="20" spans="1:6" ht="15">
      <c r="A20" s="2"/>
      <c r="B20" s="3" t="s">
        <v>21</v>
      </c>
      <c r="C20" s="16">
        <v>6140800</v>
      </c>
      <c r="D20" s="4"/>
      <c r="E20" s="3"/>
      <c r="F20" s="30"/>
    </row>
    <row r="21" spans="1:6" ht="15">
      <c r="A21" s="2"/>
      <c r="B21" s="3" t="s">
        <v>22</v>
      </c>
      <c r="C21" s="16">
        <v>0</v>
      </c>
      <c r="D21" s="4"/>
      <c r="E21" s="3"/>
      <c r="F21" s="30"/>
    </row>
    <row r="22" spans="1:6" ht="15">
      <c r="A22" s="2"/>
      <c r="B22" s="3" t="s">
        <v>58</v>
      </c>
      <c r="C22" s="16">
        <v>25192000</v>
      </c>
      <c r="D22" s="4"/>
      <c r="E22" s="3"/>
      <c r="F22" s="30"/>
    </row>
    <row r="23" spans="1:6" ht="15">
      <c r="A23" s="2"/>
      <c r="B23" s="5" t="s">
        <v>25</v>
      </c>
      <c r="C23" s="54">
        <f>SUM(C18:C22)</f>
        <v>51512544.4</v>
      </c>
      <c r="D23" s="4"/>
      <c r="F23" s="30"/>
    </row>
    <row r="24" spans="1:6" ht="15">
      <c r="A24" s="2">
        <v>20120</v>
      </c>
      <c r="B24" s="3" t="s">
        <v>18</v>
      </c>
      <c r="C24" s="16"/>
      <c r="D24" s="4"/>
      <c r="E24" s="1"/>
      <c r="F24" s="30"/>
    </row>
    <row r="25" spans="1:6" ht="15">
      <c r="A25" s="2"/>
      <c r="B25" s="3" t="s">
        <v>19</v>
      </c>
      <c r="C25" s="16">
        <v>0</v>
      </c>
      <c r="D25" s="4"/>
      <c r="E25" s="6"/>
      <c r="F25" s="30"/>
    </row>
    <row r="26" spans="1:6" ht="15">
      <c r="A26" s="2"/>
      <c r="B26" s="3" t="s">
        <v>20</v>
      </c>
      <c r="C26" s="16"/>
      <c r="D26" s="4"/>
      <c r="E26" s="6"/>
      <c r="F26" s="30"/>
    </row>
    <row r="27" spans="1:6" ht="15">
      <c r="A27" s="2"/>
      <c r="B27" s="3" t="s">
        <v>21</v>
      </c>
      <c r="C27" s="16">
        <f>1896357.45-760152.27</f>
        <v>1136205.18</v>
      </c>
      <c r="D27" s="4"/>
      <c r="E27" s="6"/>
      <c r="F27" s="30"/>
    </row>
    <row r="28" spans="1:6" ht="15">
      <c r="A28" s="2"/>
      <c r="B28" s="3" t="s">
        <v>22</v>
      </c>
      <c r="C28" s="16">
        <v>2487697.01</v>
      </c>
      <c r="D28" s="4"/>
      <c r="E28" s="6"/>
      <c r="F28" s="30"/>
    </row>
    <row r="29" spans="1:6" ht="15">
      <c r="A29" s="2"/>
      <c r="B29" s="3" t="s">
        <v>50</v>
      </c>
      <c r="C29" s="16">
        <v>2345302.99</v>
      </c>
      <c r="D29" s="4"/>
      <c r="E29" s="6"/>
      <c r="F29" s="30"/>
    </row>
    <row r="30" spans="1:6" ht="15">
      <c r="A30" s="2"/>
      <c r="B30" s="5" t="s">
        <v>26</v>
      </c>
      <c r="C30" s="54">
        <f>SUM(C25:C28)</f>
        <v>3623902.1899999995</v>
      </c>
      <c r="D30" s="4"/>
      <c r="E30" s="6"/>
      <c r="F30" s="30"/>
    </row>
    <row r="31" spans="1:6" ht="15">
      <c r="A31" s="2"/>
      <c r="B31" s="6" t="s">
        <v>37</v>
      </c>
      <c r="C31" s="16">
        <f>C8+C16+C23+C30</f>
        <v>88717865.78</v>
      </c>
      <c r="D31" s="4"/>
      <c r="E31" s="6"/>
      <c r="F31" s="30"/>
    </row>
    <row r="32" spans="1:6" ht="15">
      <c r="A32" s="2"/>
      <c r="B32" s="34" t="s">
        <v>45</v>
      </c>
      <c r="C32" s="16">
        <f>C31*10/100</f>
        <v>8871786.578</v>
      </c>
      <c r="D32" s="4"/>
      <c r="E32" s="6"/>
      <c r="F32" s="30"/>
    </row>
    <row r="33" spans="1:6" ht="15">
      <c r="A33" s="2"/>
      <c r="B33" s="34" t="s">
        <v>30</v>
      </c>
      <c r="C33" s="16">
        <f>C31-C32</f>
        <v>79846079.202</v>
      </c>
      <c r="D33" s="4"/>
      <c r="E33" s="6" t="s">
        <v>38</v>
      </c>
      <c r="F33" s="30">
        <f>C33-F14</f>
        <v>13197642.932000004</v>
      </c>
    </row>
    <row r="34" spans="1:6" ht="15">
      <c r="A34" s="8">
        <v>20125</v>
      </c>
      <c r="B34" s="9" t="s">
        <v>5</v>
      </c>
      <c r="C34" s="59"/>
      <c r="D34" s="10">
        <v>20140</v>
      </c>
      <c r="E34" s="11" t="s">
        <v>44</v>
      </c>
      <c r="F34" s="29"/>
    </row>
    <row r="35" spans="1:6" ht="15">
      <c r="A35" s="2"/>
      <c r="B35" s="3" t="s">
        <v>20</v>
      </c>
      <c r="C35" s="16">
        <v>1002140.98</v>
      </c>
      <c r="D35" s="4"/>
      <c r="E35" s="3" t="s">
        <v>20</v>
      </c>
      <c r="F35" s="30">
        <v>2095346.64</v>
      </c>
    </row>
    <row r="36" spans="1:6" ht="15">
      <c r="A36" s="2"/>
      <c r="B36" s="3" t="s">
        <v>21</v>
      </c>
      <c r="C36" s="16">
        <v>3766395.03</v>
      </c>
      <c r="D36" s="4"/>
      <c r="E36" s="3" t="s">
        <v>21</v>
      </c>
      <c r="F36" s="30">
        <v>7619794.51</v>
      </c>
    </row>
    <row r="37" spans="1:6" ht="15">
      <c r="A37" s="2"/>
      <c r="B37" s="3" t="s">
        <v>22</v>
      </c>
      <c r="C37" s="16">
        <v>5204181.24</v>
      </c>
      <c r="D37" s="4"/>
      <c r="E37" s="3" t="s">
        <v>22</v>
      </c>
      <c r="F37" s="30">
        <v>7775616.49</v>
      </c>
    </row>
    <row r="38" spans="1:6" ht="15">
      <c r="A38" s="2"/>
      <c r="B38" s="3" t="s">
        <v>48</v>
      </c>
      <c r="C38" s="16">
        <v>1087306.15</v>
      </c>
      <c r="D38" s="4"/>
      <c r="E38" s="3" t="s">
        <v>72</v>
      </c>
      <c r="F38" s="30">
        <v>4745513.65</v>
      </c>
    </row>
    <row r="39" spans="1:6" ht="15">
      <c r="A39" s="2"/>
      <c r="B39" s="3" t="s">
        <v>58</v>
      </c>
      <c r="C39" s="16">
        <v>2784621.87</v>
      </c>
      <c r="D39" s="4"/>
      <c r="E39" s="6" t="s">
        <v>9</v>
      </c>
      <c r="F39" s="35">
        <f>SUM(F35:F38)</f>
        <v>22236271.29</v>
      </c>
    </row>
    <row r="40" spans="1:6" ht="15">
      <c r="A40" s="2">
        <v>20130</v>
      </c>
      <c r="B40" s="3" t="s">
        <v>43</v>
      </c>
      <c r="C40" s="16"/>
      <c r="D40" s="4"/>
      <c r="E40" s="7" t="s">
        <v>65</v>
      </c>
      <c r="F40" s="30">
        <f>-(666.51+4542.38)</f>
        <v>-5208.89</v>
      </c>
    </row>
    <row r="41" spans="1:6" ht="15">
      <c r="A41" s="2"/>
      <c r="B41" s="3" t="s">
        <v>20</v>
      </c>
      <c r="C41" s="16">
        <v>1200000</v>
      </c>
      <c r="D41" s="4"/>
      <c r="E41" s="6"/>
      <c r="F41" s="30"/>
    </row>
    <row r="42" spans="1:6" ht="15">
      <c r="A42" s="2"/>
      <c r="B42" s="3" t="s">
        <v>21</v>
      </c>
      <c r="C42" s="16">
        <v>3392598.62</v>
      </c>
      <c r="D42" s="4"/>
      <c r="E42" s="6" t="s">
        <v>33</v>
      </c>
      <c r="F42" s="35">
        <f>F39+F40</f>
        <v>22231062.4</v>
      </c>
    </row>
    <row r="43" spans="1:6" ht="15">
      <c r="A43" s="2"/>
      <c r="B43" s="3" t="s">
        <v>22</v>
      </c>
      <c r="C43" s="16">
        <v>1352131.2</v>
      </c>
      <c r="D43" s="4"/>
      <c r="F43" s="37"/>
    </row>
    <row r="44" spans="1:6" ht="15">
      <c r="A44" s="2"/>
      <c r="B44" s="3" t="s">
        <v>58</v>
      </c>
      <c r="C44" s="16">
        <v>1115247.04</v>
      </c>
      <c r="D44" s="4"/>
      <c r="E44" s="6"/>
      <c r="F44" s="76"/>
    </row>
    <row r="45" spans="1:6" ht="15">
      <c r="A45" s="2">
        <v>20140</v>
      </c>
      <c r="B45" s="3" t="s">
        <v>59</v>
      </c>
      <c r="C45" s="16"/>
      <c r="D45" s="4"/>
      <c r="E45" s="6"/>
      <c r="F45" s="76"/>
    </row>
    <row r="46" spans="1:6" ht="15">
      <c r="A46" s="2"/>
      <c r="B46" s="3" t="s">
        <v>50</v>
      </c>
      <c r="C46" s="16">
        <v>1500000</v>
      </c>
      <c r="D46" s="4"/>
      <c r="E46" s="6"/>
      <c r="F46" s="76"/>
    </row>
    <row r="47" spans="1:6" ht="15">
      <c r="A47" s="2"/>
      <c r="B47" s="3"/>
      <c r="C47" s="16"/>
      <c r="D47" s="4"/>
      <c r="E47" s="6"/>
      <c r="F47" s="30"/>
    </row>
    <row r="48" spans="1:6" ht="16.5" customHeight="1">
      <c r="A48" s="12"/>
      <c r="B48" s="6" t="s">
        <v>9</v>
      </c>
      <c r="C48" s="35">
        <f>SUM(C35:C47)</f>
        <v>22404622.13</v>
      </c>
      <c r="D48" s="13"/>
      <c r="E48" s="14" t="s">
        <v>3</v>
      </c>
      <c r="F48" s="55">
        <f>C48-F42</f>
        <v>173559.73000000045</v>
      </c>
    </row>
    <row r="49" spans="1:6" ht="30">
      <c r="A49" s="15">
        <v>20160</v>
      </c>
      <c r="B49" s="9" t="s">
        <v>8</v>
      </c>
      <c r="C49" s="16"/>
      <c r="D49" s="15">
        <v>20160</v>
      </c>
      <c r="E49" s="17" t="s">
        <v>10</v>
      </c>
      <c r="F49" s="29"/>
    </row>
    <row r="50" spans="1:6" ht="15">
      <c r="A50" s="15"/>
      <c r="B50" s="3" t="s">
        <v>20</v>
      </c>
      <c r="C50" s="58">
        <v>35792756.28</v>
      </c>
      <c r="D50" s="15"/>
      <c r="E50" s="3" t="s">
        <v>20</v>
      </c>
      <c r="F50" s="30">
        <v>0</v>
      </c>
    </row>
    <row r="51" spans="1:6" ht="15">
      <c r="A51" s="15"/>
      <c r="B51" s="3" t="s">
        <v>21</v>
      </c>
      <c r="C51" s="16"/>
      <c r="D51" s="15"/>
      <c r="E51" s="3" t="s">
        <v>21</v>
      </c>
      <c r="F51" s="30">
        <v>30000000</v>
      </c>
    </row>
    <row r="52" spans="1:6" ht="15">
      <c r="A52" s="15"/>
      <c r="B52" s="3" t="s">
        <v>22</v>
      </c>
      <c r="C52" s="16">
        <v>0</v>
      </c>
      <c r="D52" s="15"/>
      <c r="E52" s="3" t="s">
        <v>22</v>
      </c>
      <c r="F52" s="30">
        <v>4583542.65</v>
      </c>
    </row>
    <row r="53" spans="1:6" ht="15">
      <c r="A53" s="15"/>
      <c r="B53" s="3" t="s">
        <v>50</v>
      </c>
      <c r="C53" s="16">
        <v>0</v>
      </c>
      <c r="D53" s="15"/>
      <c r="E53" s="3"/>
      <c r="F53" s="30"/>
    </row>
    <row r="54" spans="1:6" ht="15">
      <c r="A54" s="15"/>
      <c r="B54" s="6" t="s">
        <v>9</v>
      </c>
      <c r="C54" s="54">
        <f>SUM(C50:C53)</f>
        <v>35792756.28</v>
      </c>
      <c r="D54" s="15"/>
      <c r="E54" s="7" t="s">
        <v>65</v>
      </c>
      <c r="F54" s="50">
        <v>-8001769.33</v>
      </c>
    </row>
    <row r="55" spans="1:6" ht="15" customHeight="1">
      <c r="A55" s="15"/>
      <c r="B55" s="34" t="s">
        <v>45</v>
      </c>
      <c r="C55" s="50">
        <f>C54*10/100</f>
        <v>3579275.628</v>
      </c>
      <c r="D55" s="15"/>
      <c r="E55" s="6" t="s">
        <v>9</v>
      </c>
      <c r="F55" s="30">
        <f>SUM(F50:F54)</f>
        <v>26581773.32</v>
      </c>
    </row>
    <row r="56" spans="1:6" ht="15" customHeight="1">
      <c r="A56" s="15"/>
      <c r="B56" s="6" t="s">
        <v>30</v>
      </c>
      <c r="C56" s="54">
        <f>C54-C55</f>
        <v>32213480.652000003</v>
      </c>
      <c r="D56" s="15"/>
      <c r="E56" s="3" t="s">
        <v>56</v>
      </c>
      <c r="F56" s="30">
        <v>472731.08</v>
      </c>
    </row>
    <row r="57" spans="1:6" ht="15" customHeight="1">
      <c r="A57" s="15"/>
      <c r="B57" s="34"/>
      <c r="D57" s="15"/>
      <c r="E57" s="6" t="s">
        <v>55</v>
      </c>
      <c r="F57" s="30">
        <f>SUM(F55:F56)</f>
        <v>27054504.4</v>
      </c>
    </row>
    <row r="58" spans="1:6" ht="19.5" customHeight="1">
      <c r="A58" s="15"/>
      <c r="B58" s="1"/>
      <c r="C58" s="1"/>
      <c r="D58" s="15"/>
      <c r="E58" s="14" t="s">
        <v>3</v>
      </c>
      <c r="F58" s="56">
        <f>C56-F57</f>
        <v>5158976.252000004</v>
      </c>
    </row>
    <row r="59" spans="1:6" ht="30">
      <c r="A59" s="8">
        <v>20165</v>
      </c>
      <c r="B59" s="9" t="s">
        <v>27</v>
      </c>
      <c r="C59" s="59"/>
      <c r="D59" s="10">
        <v>20170</v>
      </c>
      <c r="E59" s="11" t="s">
        <v>28</v>
      </c>
      <c r="F59" s="29"/>
    </row>
    <row r="60" spans="1:6" ht="15">
      <c r="A60" s="2"/>
      <c r="B60" s="3" t="s">
        <v>20</v>
      </c>
      <c r="C60" s="16">
        <v>55957839.43</v>
      </c>
      <c r="D60" s="4"/>
      <c r="E60" s="3" t="s">
        <v>20</v>
      </c>
      <c r="F60" s="30">
        <v>0</v>
      </c>
    </row>
    <row r="61" spans="1:8" ht="15">
      <c r="A61" s="2"/>
      <c r="B61" s="3" t="s">
        <v>21</v>
      </c>
      <c r="C61" s="16">
        <v>61160269.54</v>
      </c>
      <c r="D61" s="4"/>
      <c r="E61" s="3" t="s">
        <v>21</v>
      </c>
      <c r="F61" s="30">
        <v>80258786.12</v>
      </c>
      <c r="H61" s="20"/>
    </row>
    <row r="62" spans="1:8" ht="15.75" thickBot="1">
      <c r="A62" s="2"/>
      <c r="B62" s="3" t="s">
        <v>22</v>
      </c>
      <c r="C62" s="16">
        <v>4500000</v>
      </c>
      <c r="D62" s="4"/>
      <c r="E62" s="3" t="s">
        <v>22</v>
      </c>
      <c r="F62" s="30">
        <v>6719710.01</v>
      </c>
      <c r="H62" s="32"/>
    </row>
    <row r="63" spans="1:8" ht="16.5" thickBot="1" thickTop="1">
      <c r="A63" s="2"/>
      <c r="B63" s="3" t="s">
        <v>58</v>
      </c>
      <c r="C63" s="31">
        <v>180000</v>
      </c>
      <c r="D63" s="4"/>
      <c r="E63" s="3" t="s">
        <v>64</v>
      </c>
      <c r="F63" s="71">
        <v>3874418.86</v>
      </c>
      <c r="H63" s="16"/>
    </row>
    <row r="64" spans="1:8" ht="16.5" thickBot="1" thickTop="1">
      <c r="A64" s="2"/>
      <c r="B64" s="6" t="s">
        <v>9</v>
      </c>
      <c r="C64" s="33">
        <f>SUM(C60:C63)</f>
        <v>121798108.97</v>
      </c>
      <c r="D64" s="4"/>
      <c r="E64" s="6" t="s">
        <v>9</v>
      </c>
      <c r="F64" s="32">
        <f>SUM(F60:F63)</f>
        <v>90852914.99000001</v>
      </c>
      <c r="H64" s="16"/>
    </row>
    <row r="65" spans="1:8" ht="15" customHeight="1" thickTop="1">
      <c r="A65" s="2"/>
      <c r="B65" s="7" t="s">
        <v>68</v>
      </c>
      <c r="C65" s="50">
        <v>760152.27</v>
      </c>
      <c r="D65" s="4"/>
      <c r="E65" s="7" t="s">
        <v>65</v>
      </c>
      <c r="F65" s="83">
        <f>-3299671.96</f>
        <v>-3299671.96</v>
      </c>
      <c r="H65" s="20"/>
    </row>
    <row r="66" spans="1:8" ht="15">
      <c r="A66" s="2"/>
      <c r="B66" s="7" t="s">
        <v>69</v>
      </c>
      <c r="D66" s="74"/>
      <c r="E66" s="1" t="s">
        <v>78</v>
      </c>
      <c r="F66" s="52">
        <v>-1587697.01</v>
      </c>
      <c r="H66" s="20"/>
    </row>
    <row r="67" spans="1:8" ht="15">
      <c r="A67" s="2"/>
      <c r="B67" s="5"/>
      <c r="C67" s="33"/>
      <c r="D67" s="74"/>
      <c r="E67" s="1" t="s">
        <v>79</v>
      </c>
      <c r="F67" s="50">
        <v>-1813639.4</v>
      </c>
      <c r="H67" s="20"/>
    </row>
    <row r="68" spans="1:8" ht="15">
      <c r="A68" s="2"/>
      <c r="B68" s="34" t="s">
        <v>45</v>
      </c>
      <c r="C68" s="33">
        <f>C64*10%</f>
        <v>12179810.897</v>
      </c>
      <c r="D68" s="74"/>
      <c r="E68" s="6" t="s">
        <v>6</v>
      </c>
      <c r="F68" s="54">
        <f>SUM(F64:F66)</f>
        <v>85965546.02000001</v>
      </c>
      <c r="H68" s="20"/>
    </row>
    <row r="69" spans="1:8" ht="30">
      <c r="A69" s="2"/>
      <c r="B69" s="69" t="s">
        <v>30</v>
      </c>
      <c r="C69" s="72">
        <f>C64+C65-C68</f>
        <v>110378450.343</v>
      </c>
      <c r="D69" s="4">
        <v>20150</v>
      </c>
      <c r="E69" s="73" t="s">
        <v>51</v>
      </c>
      <c r="F69" s="30"/>
      <c r="H69" s="20"/>
    </row>
    <row r="70" spans="1:8" ht="15" customHeight="1">
      <c r="A70" s="2"/>
      <c r="B70" s="1"/>
      <c r="C70" s="1"/>
      <c r="D70" s="4"/>
      <c r="E70" s="1" t="s">
        <v>52</v>
      </c>
      <c r="F70" s="30">
        <v>1681793.54</v>
      </c>
      <c r="H70" s="20"/>
    </row>
    <row r="71" spans="1:6" ht="22.5" customHeight="1">
      <c r="A71" s="12"/>
      <c r="B71" s="70"/>
      <c r="C71" s="20"/>
      <c r="D71" s="13"/>
      <c r="E71" s="14" t="s">
        <v>3</v>
      </c>
      <c r="F71" s="36">
        <f>C69-F68-F70</f>
        <v>22731110.782999985</v>
      </c>
    </row>
    <row r="72" spans="1:6" ht="30">
      <c r="A72" s="18">
        <v>20175</v>
      </c>
      <c r="B72" s="7" t="s">
        <v>7</v>
      </c>
      <c r="C72" s="19"/>
      <c r="D72" s="18">
        <v>20120</v>
      </c>
      <c r="E72" s="7" t="s">
        <v>11</v>
      </c>
      <c r="F72" s="49"/>
    </row>
    <row r="73" spans="2:6" ht="15">
      <c r="B73" s="3" t="s">
        <v>34</v>
      </c>
      <c r="E73" s="3" t="s">
        <v>20</v>
      </c>
      <c r="F73" s="37"/>
    </row>
    <row r="74" spans="2:6" ht="15">
      <c r="B74" s="3" t="s">
        <v>35</v>
      </c>
      <c r="E74" s="3" t="s">
        <v>21</v>
      </c>
      <c r="F74" s="37">
        <v>17213080.11</v>
      </c>
    </row>
    <row r="75" spans="2:6" ht="15">
      <c r="B75" s="3" t="s">
        <v>29</v>
      </c>
      <c r="C75" s="50">
        <f>37389735+54917145</f>
        <v>92306880</v>
      </c>
      <c r="E75" s="3" t="s">
        <v>22</v>
      </c>
      <c r="F75" s="37">
        <v>23003746.72</v>
      </c>
    </row>
    <row r="76" spans="2:6" ht="15">
      <c r="B76" s="3" t="s">
        <v>58</v>
      </c>
      <c r="C76" s="50">
        <v>29911788</v>
      </c>
      <c r="E76" s="1" t="s">
        <v>64</v>
      </c>
      <c r="F76" s="37">
        <v>15860920.7</v>
      </c>
    </row>
    <row r="77" spans="2:6" ht="16.5" customHeight="1" thickBot="1">
      <c r="B77" s="6" t="s">
        <v>6</v>
      </c>
      <c r="C77" s="60">
        <f>SUM(C73:C76)</f>
        <v>122218668</v>
      </c>
      <c r="D77" s="1"/>
      <c r="E77" s="3"/>
      <c r="F77" s="37"/>
    </row>
    <row r="78" spans="1:6" ht="16.5" customHeight="1" thickTop="1">
      <c r="A78" s="1"/>
      <c r="B78" s="34" t="s">
        <v>45</v>
      </c>
      <c r="C78" s="20">
        <f>C77*10/100</f>
        <v>12221866.8</v>
      </c>
      <c r="D78" s="1"/>
      <c r="E78" s="7" t="s">
        <v>65</v>
      </c>
      <c r="F78" s="37">
        <v>-3403326.17</v>
      </c>
    </row>
    <row r="79" spans="1:6" ht="16.5" customHeight="1">
      <c r="A79" s="1"/>
      <c r="B79" s="6" t="s">
        <v>30</v>
      </c>
      <c r="C79" s="21">
        <f>C77-C78</f>
        <v>109996801.2</v>
      </c>
      <c r="D79" s="18">
        <v>20130</v>
      </c>
      <c r="E79" s="7" t="s">
        <v>12</v>
      </c>
      <c r="F79" s="37"/>
    </row>
    <row r="80" spans="1:6" ht="16.5" customHeight="1">
      <c r="A80" s="1"/>
      <c r="E80" s="3" t="s">
        <v>20</v>
      </c>
      <c r="F80" s="37">
        <v>5808521.82</v>
      </c>
    </row>
    <row r="81" spans="1:6" ht="16.5" customHeight="1">
      <c r="A81" s="1"/>
      <c r="E81" s="3" t="s">
        <v>21</v>
      </c>
      <c r="F81" s="37">
        <v>7344730.05</v>
      </c>
    </row>
    <row r="82" spans="1:6" ht="16.5" customHeight="1">
      <c r="A82" s="1"/>
      <c r="B82" s="1"/>
      <c r="C82" s="20"/>
      <c r="E82" s="3" t="s">
        <v>22</v>
      </c>
      <c r="F82" s="37">
        <v>2078908.52</v>
      </c>
    </row>
    <row r="83" spans="1:6" ht="16.5" customHeight="1">
      <c r="A83" s="1"/>
      <c r="B83" s="1"/>
      <c r="C83" s="20"/>
      <c r="E83" s="1" t="s">
        <v>64</v>
      </c>
      <c r="F83" s="37">
        <v>2648958.77</v>
      </c>
    </row>
    <row r="84" spans="1:6" ht="16.5" customHeight="1">
      <c r="A84" s="1"/>
      <c r="B84" s="1"/>
      <c r="C84" s="20"/>
      <c r="D84" s="1"/>
      <c r="E84" s="3" t="s">
        <v>36</v>
      </c>
      <c r="F84" s="37"/>
    </row>
    <row r="85" spans="1:6" ht="16.5" customHeight="1">
      <c r="A85" s="1"/>
      <c r="B85" s="1"/>
      <c r="C85" s="20"/>
      <c r="D85" s="1"/>
      <c r="E85" s="7" t="s">
        <v>65</v>
      </c>
      <c r="F85" s="37">
        <v>-49783.65</v>
      </c>
    </row>
    <row r="86" spans="1:6" ht="16.5" customHeight="1">
      <c r="A86" s="1"/>
      <c r="B86" s="1"/>
      <c r="C86" s="20"/>
      <c r="D86" s="18">
        <v>10760</v>
      </c>
      <c r="E86" s="3" t="s">
        <v>39</v>
      </c>
      <c r="F86" s="37"/>
    </row>
    <row r="87" spans="1:6" ht="16.5" customHeight="1">
      <c r="A87" s="1"/>
      <c r="B87" s="1"/>
      <c r="C87" s="20"/>
      <c r="E87" s="3" t="s">
        <v>40</v>
      </c>
      <c r="F87" s="37">
        <v>312391.42</v>
      </c>
    </row>
    <row r="88" spans="1:6" ht="16.5" customHeight="1">
      <c r="A88" s="1"/>
      <c r="B88" s="1"/>
      <c r="C88" s="20"/>
      <c r="E88" s="3" t="s">
        <v>22</v>
      </c>
      <c r="F88" s="37">
        <v>50008.16</v>
      </c>
    </row>
    <row r="89" spans="1:6" ht="16.5" customHeight="1">
      <c r="A89" s="1"/>
      <c r="B89" s="1"/>
      <c r="C89" s="20"/>
      <c r="E89" s="1" t="s">
        <v>64</v>
      </c>
      <c r="F89" s="37">
        <v>195215.75</v>
      </c>
    </row>
    <row r="90" spans="1:6" ht="16.5" customHeight="1">
      <c r="A90" s="1"/>
      <c r="B90" s="1"/>
      <c r="C90" s="20"/>
      <c r="E90" s="3"/>
      <c r="F90" s="37"/>
    </row>
    <row r="91" spans="1:6" ht="16.5" customHeight="1">
      <c r="A91" s="1"/>
      <c r="B91" s="1"/>
      <c r="C91" s="20"/>
      <c r="E91" s="7" t="s">
        <v>65</v>
      </c>
      <c r="F91" s="37">
        <v>-2254.54</v>
      </c>
    </row>
    <row r="92" spans="1:6" ht="16.5" customHeight="1">
      <c r="A92" s="1"/>
      <c r="B92" s="1"/>
      <c r="C92" s="20"/>
      <c r="D92" s="18">
        <v>20115</v>
      </c>
      <c r="E92" s="1" t="s">
        <v>41</v>
      </c>
      <c r="F92" s="37"/>
    </row>
    <row r="93" spans="1:6" ht="16.5" customHeight="1">
      <c r="A93" s="1"/>
      <c r="B93" s="1"/>
      <c r="C93" s="20"/>
      <c r="E93" s="1" t="s">
        <v>40</v>
      </c>
      <c r="F93" s="37">
        <v>1587168.58</v>
      </c>
    </row>
    <row r="94" spans="1:6" ht="16.5" customHeight="1">
      <c r="A94" s="1"/>
      <c r="B94" s="1"/>
      <c r="C94" s="20"/>
      <c r="E94" s="1" t="s">
        <v>22</v>
      </c>
      <c r="F94" s="37">
        <v>250766.99</v>
      </c>
    </row>
    <row r="95" spans="1:6" ht="16.5" customHeight="1">
      <c r="A95" s="1"/>
      <c r="B95" s="1"/>
      <c r="C95" s="20"/>
      <c r="E95" s="1" t="s">
        <v>64</v>
      </c>
      <c r="F95" s="37">
        <v>821960.46</v>
      </c>
    </row>
    <row r="96" spans="1:6" ht="16.5" customHeight="1">
      <c r="A96" s="1"/>
      <c r="B96" s="1"/>
      <c r="C96" s="20"/>
      <c r="E96" s="3"/>
      <c r="F96" s="37"/>
    </row>
    <row r="97" spans="1:6" ht="16.5" customHeight="1" thickBot="1">
      <c r="A97" s="1"/>
      <c r="B97" s="1"/>
      <c r="C97" s="20"/>
      <c r="E97" s="7" t="s">
        <v>65</v>
      </c>
      <c r="F97" s="84">
        <v>0</v>
      </c>
    </row>
    <row r="98" spans="2:6" ht="15" customHeight="1" thickBot="1">
      <c r="B98" s="3"/>
      <c r="E98" s="6" t="s">
        <v>9</v>
      </c>
      <c r="F98" s="51">
        <f>SUM(F73:F97)</f>
        <v>73721013.68999997</v>
      </c>
    </row>
    <row r="99" spans="2:6" ht="15">
      <c r="B99" s="3"/>
      <c r="E99" s="6" t="s">
        <v>3</v>
      </c>
      <c r="F99" s="52">
        <f>C79-F98</f>
        <v>36275787.510000035</v>
      </c>
    </row>
    <row r="100" spans="1:6" ht="30">
      <c r="A100" s="8">
        <v>20180</v>
      </c>
      <c r="B100" s="9" t="s">
        <v>2</v>
      </c>
      <c r="C100" s="59"/>
      <c r="D100" s="10">
        <v>20185</v>
      </c>
      <c r="E100" s="9" t="s">
        <v>14</v>
      </c>
      <c r="F100" s="29"/>
    </row>
    <row r="101" spans="1:6" ht="15">
      <c r="A101" s="2"/>
      <c r="B101" s="3" t="s">
        <v>20</v>
      </c>
      <c r="C101" s="16">
        <v>44921538.21</v>
      </c>
      <c r="D101" s="4"/>
      <c r="E101" s="3" t="s">
        <v>20</v>
      </c>
      <c r="F101" s="30">
        <v>13288411.58</v>
      </c>
    </row>
    <row r="102" spans="1:6" ht="15">
      <c r="A102" s="2"/>
      <c r="B102" s="3" t="s">
        <v>21</v>
      </c>
      <c r="C102" s="16">
        <v>24575471</v>
      </c>
      <c r="D102" s="4"/>
      <c r="E102" s="3" t="s">
        <v>21</v>
      </c>
      <c r="F102" s="30">
        <v>40742110.81</v>
      </c>
    </row>
    <row r="103" spans="1:6" ht="15">
      <c r="A103" s="2"/>
      <c r="B103" s="3" t="s">
        <v>22</v>
      </c>
      <c r="C103" s="61">
        <v>1541636.68</v>
      </c>
      <c r="D103" s="4"/>
      <c r="E103" s="3" t="s">
        <v>22</v>
      </c>
      <c r="F103" s="30">
        <v>1779920.8</v>
      </c>
    </row>
    <row r="104" spans="1:6" ht="15">
      <c r="A104" s="2"/>
      <c r="B104" s="3" t="s">
        <v>50</v>
      </c>
      <c r="C104" s="61">
        <v>0</v>
      </c>
      <c r="D104" s="4"/>
      <c r="E104" s="1" t="s">
        <v>64</v>
      </c>
      <c r="F104" s="30">
        <v>1344591.14</v>
      </c>
    </row>
    <row r="105" spans="1:6" ht="15">
      <c r="A105" s="2"/>
      <c r="B105" s="6" t="s">
        <v>9</v>
      </c>
      <c r="C105" s="35">
        <f>SUM(C101:C104)</f>
        <v>71038645.89000002</v>
      </c>
      <c r="D105" s="4"/>
      <c r="E105" s="3"/>
      <c r="F105" s="30"/>
    </row>
    <row r="106" spans="1:6" ht="15.75" thickBot="1">
      <c r="A106" s="2"/>
      <c r="B106" s="34" t="s">
        <v>45</v>
      </c>
      <c r="C106" s="66">
        <f>C105*10/100</f>
        <v>7103864.589000001</v>
      </c>
      <c r="D106" s="4"/>
      <c r="E106" s="7" t="s">
        <v>65</v>
      </c>
      <c r="F106" s="52">
        <v>-3532512.9</v>
      </c>
    </row>
    <row r="107" spans="1:6" ht="15.75" thickTop="1">
      <c r="A107" s="2"/>
      <c r="B107" s="6" t="s">
        <v>30</v>
      </c>
      <c r="C107" s="21">
        <f>C105-C106</f>
        <v>63934781.301000014</v>
      </c>
      <c r="D107" s="4"/>
      <c r="E107" s="6" t="s">
        <v>9</v>
      </c>
      <c r="F107" s="54">
        <f>SUM(F101:F106)</f>
        <v>53622521.43</v>
      </c>
    </row>
    <row r="108" spans="1:6" ht="15">
      <c r="A108" s="2"/>
      <c r="B108" s="6"/>
      <c r="C108" s="75"/>
      <c r="D108" s="4"/>
      <c r="E108" s="3" t="s">
        <v>54</v>
      </c>
      <c r="F108" s="30">
        <v>-472731.08</v>
      </c>
    </row>
    <row r="109" spans="1:6" ht="15">
      <c r="A109" s="2"/>
      <c r="B109" s="6"/>
      <c r="C109" s="75"/>
      <c r="D109" s="4"/>
      <c r="E109" s="6" t="s">
        <v>55</v>
      </c>
      <c r="F109" s="54">
        <f>SUM(F107:F108)</f>
        <v>53149790.35</v>
      </c>
    </row>
    <row r="110" spans="1:6" ht="15">
      <c r="A110" s="22"/>
      <c r="B110" s="23"/>
      <c r="C110" s="62"/>
      <c r="D110" s="24"/>
      <c r="E110" s="6" t="s">
        <v>3</v>
      </c>
      <c r="F110" s="30">
        <f>C107-F109</f>
        <v>10784990.951000012</v>
      </c>
    </row>
    <row r="111" spans="1:6" ht="30.75" customHeight="1">
      <c r="A111" s="38">
        <v>20185</v>
      </c>
      <c r="B111" s="39" t="s">
        <v>4</v>
      </c>
      <c r="C111" s="63"/>
      <c r="D111" s="45">
        <v>20190</v>
      </c>
      <c r="E111" s="39" t="s">
        <v>13</v>
      </c>
      <c r="F111" s="57"/>
    </row>
    <row r="112" spans="1:6" ht="15.75">
      <c r="A112" s="40"/>
      <c r="B112" s="41" t="s">
        <v>42</v>
      </c>
      <c r="C112" s="42">
        <v>125832761.64</v>
      </c>
      <c r="D112" s="46"/>
      <c r="E112" s="41" t="s">
        <v>20</v>
      </c>
      <c r="F112" s="47">
        <v>46050766.87</v>
      </c>
    </row>
    <row r="113" spans="1:6" ht="15.75">
      <c r="A113" s="40"/>
      <c r="B113" s="41" t="s">
        <v>21</v>
      </c>
      <c r="C113" s="42">
        <v>59654467.03</v>
      </c>
      <c r="D113" s="46"/>
      <c r="E113" s="41" t="s">
        <v>21</v>
      </c>
      <c r="F113" s="47">
        <v>50519742.68</v>
      </c>
    </row>
    <row r="114" spans="1:6" ht="15.75">
      <c r="A114" s="40"/>
      <c r="B114" s="41" t="s">
        <v>22</v>
      </c>
      <c r="C114" s="42"/>
      <c r="D114" s="46"/>
      <c r="E114" s="41" t="s">
        <v>22</v>
      </c>
      <c r="F114" s="48">
        <v>85390835.3</v>
      </c>
    </row>
    <row r="115" spans="1:6" ht="15.75">
      <c r="A115" s="40"/>
      <c r="B115" s="41" t="s">
        <v>50</v>
      </c>
      <c r="C115" s="43">
        <v>0</v>
      </c>
      <c r="D115" s="46"/>
      <c r="E115" s="44" t="s">
        <v>66</v>
      </c>
      <c r="F115" s="47">
        <f>SUM(F112:F114)</f>
        <v>181961344.85</v>
      </c>
    </row>
    <row r="116" spans="1:6" ht="16.5" customHeight="1">
      <c r="A116" s="40"/>
      <c r="B116" s="44" t="s">
        <v>9</v>
      </c>
      <c r="C116" s="64">
        <f>SUM(C112:C115)</f>
        <v>185487228.67000002</v>
      </c>
      <c r="D116" s="46"/>
      <c r="E116" s="7" t="s">
        <v>65</v>
      </c>
      <c r="F116" s="47">
        <v>-3657259.6</v>
      </c>
    </row>
    <row r="117" spans="1:6" ht="16.5" customHeight="1">
      <c r="A117" s="40"/>
      <c r="B117" s="44"/>
      <c r="C117" s="64"/>
      <c r="D117" s="1"/>
      <c r="E117" s="44" t="s">
        <v>67</v>
      </c>
      <c r="F117" s="82">
        <f>F115+F116</f>
        <v>178304085.25</v>
      </c>
    </row>
    <row r="118" spans="1:6" ht="16.5" customHeight="1">
      <c r="A118" s="40"/>
      <c r="B118" s="44"/>
      <c r="C118" s="64"/>
      <c r="D118" s="46">
        <v>20195</v>
      </c>
      <c r="E118" s="41" t="s">
        <v>49</v>
      </c>
      <c r="F118" s="47"/>
    </row>
    <row r="119" spans="1:6" ht="16.5" customHeight="1">
      <c r="A119" s="25"/>
      <c r="B119" s="27"/>
      <c r="C119" s="65"/>
      <c r="D119" s="46"/>
      <c r="E119" s="41" t="s">
        <v>20</v>
      </c>
      <c r="F119" s="47"/>
    </row>
    <row r="120" spans="1:6" ht="16.5" customHeight="1">
      <c r="A120" s="25"/>
      <c r="B120" s="27"/>
      <c r="C120" s="65"/>
      <c r="D120" s="46"/>
      <c r="E120" s="41" t="s">
        <v>21</v>
      </c>
      <c r="F120" s="47">
        <v>961292.67</v>
      </c>
    </row>
    <row r="121" spans="1:6" ht="16.5" customHeight="1">
      <c r="A121" s="25"/>
      <c r="B121" s="27"/>
      <c r="C121" s="65"/>
      <c r="D121" s="26"/>
      <c r="E121" s="41" t="s">
        <v>22</v>
      </c>
      <c r="F121" s="47">
        <v>914676.41</v>
      </c>
    </row>
    <row r="122" spans="1:6" ht="16.5" customHeight="1">
      <c r="A122" s="40"/>
      <c r="B122" s="41"/>
      <c r="C122" s="42"/>
      <c r="D122" s="26"/>
      <c r="E122" s="1" t="s">
        <v>64</v>
      </c>
      <c r="F122" s="47">
        <v>4730440.3</v>
      </c>
    </row>
    <row r="123" spans="1:6" ht="16.5" customHeight="1">
      <c r="A123" s="25"/>
      <c r="B123" s="27"/>
      <c r="C123" s="65"/>
      <c r="D123" s="46"/>
      <c r="E123" s="44" t="s">
        <v>9</v>
      </c>
      <c r="F123" s="57">
        <f>SUM(F120:F122)</f>
        <v>6606409.38</v>
      </c>
    </row>
    <row r="124" spans="1:6" ht="16.5" customHeight="1">
      <c r="A124" s="25"/>
      <c r="B124" s="27"/>
      <c r="C124" s="77"/>
      <c r="D124" s="28"/>
      <c r="E124" s="85" t="s">
        <v>46</v>
      </c>
      <c r="F124" s="86">
        <f>C116-F117-F123</f>
        <v>576734.0400000168</v>
      </c>
    </row>
    <row r="125" spans="1:6" ht="47.25">
      <c r="A125" s="38">
        <v>20150</v>
      </c>
      <c r="B125" s="39" t="s">
        <v>60</v>
      </c>
      <c r="C125" s="65"/>
      <c r="D125" s="45">
        <v>20155</v>
      </c>
      <c r="E125" s="41" t="s">
        <v>63</v>
      </c>
      <c r="F125" s="47"/>
    </row>
    <row r="126" spans="1:6" ht="16.5" customHeight="1">
      <c r="A126" s="25"/>
      <c r="B126" s="41" t="s">
        <v>50</v>
      </c>
      <c r="C126" s="42">
        <v>3500000</v>
      </c>
      <c r="D126" s="26"/>
      <c r="E126" s="41" t="s">
        <v>50</v>
      </c>
      <c r="F126" s="47">
        <v>0</v>
      </c>
    </row>
    <row r="127" spans="1:6" ht="16.5" customHeight="1">
      <c r="A127" s="25"/>
      <c r="B127" s="27"/>
      <c r="C127" s="42"/>
      <c r="D127" s="26"/>
      <c r="E127" s="44" t="s">
        <v>9</v>
      </c>
      <c r="F127" s="47">
        <f>F126</f>
        <v>0</v>
      </c>
    </row>
    <row r="128" spans="1:6" ht="31.5">
      <c r="A128" s="40">
        <v>20195</v>
      </c>
      <c r="B128" s="41" t="s">
        <v>62</v>
      </c>
      <c r="C128" s="42"/>
      <c r="D128" s="26"/>
      <c r="E128" s="79"/>
      <c r="F128" s="80"/>
    </row>
    <row r="129" spans="1:6" ht="15.75">
      <c r="A129" s="46"/>
      <c r="B129" s="41" t="s">
        <v>50</v>
      </c>
      <c r="C129" s="42">
        <v>1000000</v>
      </c>
      <c r="D129" s="26"/>
      <c r="E129" s="79"/>
      <c r="F129" s="80"/>
    </row>
    <row r="130" spans="1:6" ht="15.75">
      <c r="A130" s="81"/>
      <c r="B130" s="78" t="s">
        <v>9</v>
      </c>
      <c r="C130" s="43">
        <f>C126+C129</f>
        <v>4500000</v>
      </c>
      <c r="D130" s="28"/>
      <c r="E130" s="88" t="s">
        <v>3</v>
      </c>
      <c r="F130" s="82">
        <f>C130-F127</f>
        <v>4500000</v>
      </c>
    </row>
    <row r="131" ht="12.75" customHeight="1"/>
    <row r="132" spans="2:6" ht="15.75">
      <c r="B132" s="67" t="s">
        <v>61</v>
      </c>
      <c r="C132" s="68">
        <f>C32+C55+C68+C78+C106</f>
        <v>43956604.492</v>
      </c>
      <c r="E132" s="67" t="s">
        <v>47</v>
      </c>
      <c r="F132" s="68">
        <f>F33+F48+F58+F71+F99+F110+F124+F130</f>
        <v>93398802.19800007</v>
      </c>
    </row>
  </sheetData>
  <mergeCells count="2">
    <mergeCell ref="A1:B1"/>
    <mergeCell ref="D1:E1"/>
  </mergeCells>
  <printOptions gridLines="1"/>
  <pageMargins left="0.38" right="0.26" top="0.74" bottom="0.79" header="0.29" footer="0.2"/>
  <pageSetup horizontalDpi="1200" verticalDpi="1200" orientation="landscape" paperSize="9" scale="80" r:id="rId1"/>
  <headerFooter alignWithMargins="0">
    <oddHeader>&amp;C&amp;"Tahoma,Grassetto"ELENCO FONDI VINCOLATI
&amp;R&amp;"Tahoma,Grassetto"&amp;11ALLEGATO A/2</oddHeader>
    <oddFooter>&amp;L&amp;"Tahoma,Grassetto"Bilancio- &amp;F&amp;C&amp;D&amp;R&amp;P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farinaalessandra</cp:lastModifiedBy>
  <cp:lastPrinted>2007-03-26T14:55:09Z</cp:lastPrinted>
  <dcterms:created xsi:type="dcterms:W3CDTF">2004-02-26T17:01:01Z</dcterms:created>
  <dcterms:modified xsi:type="dcterms:W3CDTF">2007-03-26T15:23:26Z</dcterms:modified>
  <cp:category/>
  <cp:version/>
  <cp:contentType/>
  <cp:contentStatus/>
</cp:coreProperties>
</file>